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 (2)" sheetId="1" r:id="rId1"/>
  </sheets>
  <definedNames>
    <definedName name="_xlnm.Print_Titles" localSheetId="0">'Лист1 (2)'!$3:$4</definedName>
    <definedName name="_xlnm.Print_Area" localSheetId="0">'Лист1 (2)'!$A$1:$G$1205</definedName>
  </definedNames>
  <calcPr fullCalcOnLoad="1"/>
</workbook>
</file>

<file path=xl/sharedStrings.xml><?xml version="1.0" encoding="utf-8"?>
<sst xmlns="http://schemas.openxmlformats.org/spreadsheetml/2006/main" count="2082" uniqueCount="447">
  <si>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</si>
  <si>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</si>
  <si>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</si>
  <si>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</si>
  <si>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</si>
  <si>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</si>
  <si>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</si>
  <si>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</si>
  <si>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</si>
  <si>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</si>
  <si>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</si>
  <si>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</si>
  <si>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</si>
  <si>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</si>
  <si>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</si>
  <si>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</si>
  <si>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</si>
  <si>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</si>
  <si>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</si>
  <si>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</si>
  <si>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</si>
  <si>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</si>
  <si>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</si>
  <si>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</si>
  <si>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</si>
  <si>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</si>
  <si>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</si>
  <si>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</si>
  <si>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</si>
  <si>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</si>
  <si>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</si>
  <si>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</si>
  <si>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</si>
  <si>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</si>
  <si>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</si>
  <si>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</si>
  <si>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</si>
  <si>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</si>
  <si>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</si>
  <si>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</si>
  <si>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</si>
  <si>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</si>
  <si>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</si>
  <si>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</si>
  <si>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 xml:space="preserve">     зерновые - всего</t>
  </si>
  <si>
    <t xml:space="preserve">         из них:</t>
  </si>
  <si>
    <t xml:space="preserve">         озимые</t>
  </si>
  <si>
    <t xml:space="preserve">         яровые</t>
  </si>
  <si>
    <t>Посевные площади</t>
  </si>
  <si>
    <t>вся посевная площадь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</si>
  <si>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</si>
  <si>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</si>
  <si>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</si>
  <si>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</si>
  <si>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</si>
  <si>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</si>
  <si>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</si>
  <si>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</si>
  <si>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</si>
  <si>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</si>
  <si>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</si>
  <si>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</si>
  <si>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</si>
  <si>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</si>
  <si>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</si>
  <si>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</si>
  <si>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</si>
  <si>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</si>
  <si>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r>
      <t>Поголовье скота и птицы</t>
    </r>
    <r>
      <rPr>
        <sz val="11"/>
        <rFont val="Times New Roman Cyr"/>
        <family val="1"/>
      </rPr>
      <t xml:space="preserve"> на конец периода</t>
    </r>
  </si>
  <si>
    <t>Медицинские услуги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</si>
  <si>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</si>
  <si>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</si>
  <si>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</si>
  <si>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</si>
  <si>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</si>
  <si>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Выручка от реализации продукции</t>
  </si>
  <si>
    <t>Прибыль</t>
  </si>
  <si>
    <t xml:space="preserve">     колбасные изделия</t>
  </si>
  <si>
    <t xml:space="preserve">     прочие</t>
  </si>
  <si>
    <t xml:space="preserve">     кондитерские изделия</t>
  </si>
  <si>
    <t xml:space="preserve">Производство с/х продукции: 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</si>
  <si>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</si>
  <si>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</si>
  <si>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</si>
  <si>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</si>
  <si>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</si>
  <si>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</si>
  <si>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</si>
  <si>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</si>
  <si>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</si>
  <si>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</si>
  <si>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</si>
  <si>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</si>
  <si>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</si>
  <si>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</si>
  <si>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</si>
  <si>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</si>
  <si>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</si>
  <si>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</si>
  <si>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</si>
  <si>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</si>
  <si>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</si>
  <si>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</si>
  <si>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</si>
  <si>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</si>
  <si>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</si>
  <si>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</si>
  <si>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</si>
  <si>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</si>
  <si>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</si>
  <si>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</si>
  <si>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</si>
  <si>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</si>
  <si>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</si>
  <si>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</si>
  <si>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</si>
  <si>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</si>
  <si>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</si>
  <si>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</si>
  <si>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</si>
  <si>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</si>
  <si>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</si>
  <si>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>Производство продукции (работ, услуг) в действующих ценах каждого года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</si>
  <si>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</si>
  <si>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</si>
  <si>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</si>
  <si>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перечислить:</t>
  </si>
  <si>
    <t xml:space="preserve">     хлебобулочные изделия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</si>
  <si>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</si>
  <si>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</si>
  <si>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</si>
  <si>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</si>
  <si>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</si>
  <si>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</si>
  <si>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</si>
  <si>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</si>
  <si>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</si>
  <si>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</si>
  <si>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</si>
  <si>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</si>
  <si>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</si>
  <si>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</si>
  <si>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</si>
  <si>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</si>
  <si>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</si>
  <si>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</si>
  <si>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</si>
  <si>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</si>
  <si>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</si>
  <si>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</si>
  <si>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</si>
  <si>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</si>
  <si>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</si>
  <si>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</si>
  <si>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</si>
  <si>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</si>
  <si>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</si>
  <si>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</si>
  <si>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</si>
  <si>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</si>
  <si>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</si>
  <si>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</si>
  <si>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 xml:space="preserve">   в том числе: незанятых пенсионеров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</si>
  <si>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</si>
  <si>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>Туристские услуги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</si>
  <si>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</si>
  <si>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</si>
  <si>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</si>
  <si>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</si>
  <si>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1. Собственные средства предприятий и организаций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</si>
  <si>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</si>
  <si>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</si>
  <si>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</si>
  <si>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</si>
  <si>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</si>
  <si>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</si>
  <si>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</si>
  <si>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</si>
  <si>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 xml:space="preserve">     пшеница яровая</t>
  </si>
  <si>
    <t xml:space="preserve">     пшеница озимая</t>
  </si>
  <si>
    <t>ц/га</t>
  </si>
  <si>
    <t>Надой молока на корову</t>
  </si>
  <si>
    <t>кг</t>
  </si>
  <si>
    <t>свиней</t>
  </si>
  <si>
    <t>птицы</t>
  </si>
  <si>
    <t>Среднесуточные привесы:</t>
  </si>
  <si>
    <t>грамм</t>
  </si>
  <si>
    <t>крупного рогатого скота</t>
  </si>
  <si>
    <t>налог на прибыль организаций</t>
  </si>
  <si>
    <t>налог на добавленную стоимость</t>
  </si>
  <si>
    <t>акцизы</t>
  </si>
  <si>
    <t xml:space="preserve"> тонн</t>
  </si>
  <si>
    <t>Поголовье крупного рогатого скота</t>
  </si>
  <si>
    <t>голов</t>
  </si>
  <si>
    <t>в том числе коров</t>
  </si>
  <si>
    <t>Поголовье свиней</t>
  </si>
  <si>
    <t>Поголовье овец</t>
  </si>
  <si>
    <t>Численность птицы</t>
  </si>
  <si>
    <t>По каждой агрофирме по следующим показателям (при отсутствии агрофирм - показатели лучшего сельхозпредприятия района):</t>
  </si>
  <si>
    <t>в т. ч. по предприятиям:</t>
  </si>
  <si>
    <t xml:space="preserve">       в общеобразовательных школах, школах-интернатах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</si>
  <si>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</si>
  <si>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</si>
  <si>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</si>
  <si>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</si>
  <si>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</si>
  <si>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</si>
  <si>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</si>
  <si>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</si>
  <si>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</si>
  <si>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</si>
  <si>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</si>
  <si>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</si>
  <si>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</si>
  <si>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</si>
  <si>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</si>
  <si>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</si>
  <si>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   масличные культуры - всего</t>
  </si>
  <si>
    <t>Урожайность сахарной свеклы 
в сельскохозяйственных организациях</t>
  </si>
  <si>
    <t>Надой молока на корову 
в сельскохозяйственных организациях</t>
  </si>
  <si>
    <t>Среднесуточные привесы 
в сельскохозяйственных организациях :</t>
  </si>
  <si>
    <t xml:space="preserve">    масличные культуры - всего</t>
  </si>
  <si>
    <t>Численность пенсионеров (среднегодовая) - всего</t>
  </si>
  <si>
    <r>
      <t xml:space="preserve">   Численность учащихся, используемая для определения </t>
    </r>
    <r>
      <rPr>
        <b/>
        <u val="single"/>
        <sz val="11"/>
        <rFont val="Times New Roman Cyr"/>
        <family val="0"/>
      </rPr>
      <t>объема налоговых вычетов по налогу на доходы физических лиц</t>
    </r>
    <r>
      <rPr>
        <b/>
        <sz val="11"/>
        <rFont val="Times New Roman Cyr"/>
        <family val="0"/>
      </rPr>
      <t xml:space="preserve"> всего</t>
    </r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</si>
  <si>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</si>
  <si>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</si>
  <si>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</si>
  <si>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сахарная свекла</t>
  </si>
  <si>
    <t>картофель</t>
  </si>
  <si>
    <t>масличные культуры - всего</t>
  </si>
  <si>
    <t>овощи</t>
  </si>
  <si>
    <t>кормовые культуры</t>
  </si>
  <si>
    <t>пары</t>
  </si>
  <si>
    <t xml:space="preserve">зерновые </t>
  </si>
  <si>
    <t>в том числе по отраслям:</t>
  </si>
  <si>
    <t>растениеводство</t>
  </si>
  <si>
    <t>животноводство</t>
  </si>
  <si>
    <t>Объем инвестиций, направленных на развитие сельскохозяйственного производства, в действующих ценах</t>
  </si>
  <si>
    <t>млн руб.</t>
  </si>
  <si>
    <t>Среднемесячная заработная плата в расчете на 1 работника</t>
  </si>
  <si>
    <t>Среднесписочная численность работников</t>
  </si>
  <si>
    <t>Урожайность картофеля</t>
  </si>
  <si>
    <t>Урожайность сахарной свеклы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</si>
  <si>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</si>
  <si>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патентная система</t>
  </si>
  <si>
    <t>Итого численность детей и учащихся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</si>
  <si>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</si>
  <si>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</si>
  <si>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</si>
  <si>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</si>
  <si>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</si>
  <si>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</si>
  <si>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</si>
  <si>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0"/>
      </rPr>
      <t>в разрезе предприятий</t>
    </r>
    <r>
      <rPr>
        <i/>
        <sz val="11"/>
        <rFont val="Times New Roman Cyr"/>
        <family val="0"/>
      </rPr>
      <t>:</t>
    </r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</si>
  <si>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</si>
  <si>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</si>
  <si>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</si>
  <si>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 xml:space="preserve">                            подсолнечник</t>
  </si>
  <si>
    <t xml:space="preserve">                            соя</t>
  </si>
  <si>
    <t xml:space="preserve">     в том числе: рапс озимый и яровой</t>
  </si>
  <si>
    <t>Сельскохозяйственные организации - всего</t>
  </si>
  <si>
    <t>Хозяйства населения</t>
  </si>
  <si>
    <t xml:space="preserve">     масличные культуры</t>
  </si>
  <si>
    <t>Сельскохозяйственные организации</t>
  </si>
  <si>
    <t>в т. ч. в разрезе организаций</t>
  </si>
  <si>
    <t>Площадь пашни</t>
  </si>
  <si>
    <t>промышленная переработка продукции</t>
  </si>
  <si>
    <t>Затраты на производство продукции</t>
  </si>
  <si>
    <t xml:space="preserve">     мука</t>
  </si>
  <si>
    <t xml:space="preserve">     мясо (в убойном весе)</t>
  </si>
  <si>
    <t>Урожайность зерновых культур 
в сельскохозяйственных организациях</t>
  </si>
  <si>
    <t>Задолженность по заработной плате</t>
  </si>
  <si>
    <t>Объем налоговых платежей - всего (уплачено)</t>
  </si>
  <si>
    <t>в том числе в областной бюджет</t>
  </si>
  <si>
    <t xml:space="preserve">     подсолнечник</t>
  </si>
  <si>
    <t xml:space="preserve">     рапс озимый и яровой</t>
  </si>
  <si>
    <t xml:space="preserve">     соя</t>
  </si>
  <si>
    <t>Урожайность зерновых культур</t>
  </si>
  <si>
    <t>Площадь сельскохозяйственных угодий</t>
  </si>
  <si>
    <t>в том числе: площадь пашни</t>
  </si>
  <si>
    <t xml:space="preserve">   Численность детей от 0 до 6 лет включительно  (на конец года)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</si>
  <si>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</si>
  <si>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</si>
  <si>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</si>
  <si>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</si>
  <si>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</si>
  <si>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</si>
  <si>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</si>
  <si>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</si>
  <si>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Промышленность*</t>
  </si>
  <si>
    <r>
      <rPr>
        <b/>
        <sz val="11"/>
        <rFont val="Times New Roman"/>
        <family val="1"/>
      </rPr>
      <t>*ВНИМАНИЕ:</t>
    </r>
    <r>
      <rPr>
        <sz val="11"/>
        <rFont val="Times New Roman"/>
        <family val="1"/>
      </rPr>
      <t xml:space="preserve">  с 1 января 2017 года осуществлен переход на применение в статистической практике новых версий Общероссийского классификатора видов экономической деятельности (ОКВЭД 2) и Общероссийского классификатора продукции по видам экономической деятельности (ОКПД 2). С учетом новых версий классификаторов показатели промышленного производства (индекс производства, объем отгруженных товаров собственного производства) с 1 января 2017 года исчисляются по следующим видам экономической  деятельности: "Добыча полезных ископаемых" (В), "Обрабатывающие производства" (С), "Обеспечение электрической энергией, газом и паром; кондиционирование воздуха" (Д), "Водоснабжение; водоотведение, организация сбора и утилизации отходов, деятельности по ликвидации загрязнений" (Е).</t>
    </r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</si>
  <si>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</si>
  <si>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</si>
  <si>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r>
      <t>Сельское, лесное хозяйство</t>
    </r>
    <r>
      <rPr>
        <sz val="11"/>
        <rFont val="Times New Roman Cyr"/>
        <family val="0"/>
      </rPr>
      <t>, охота, рыболовство и рыбоводство</t>
    </r>
    <r>
      <rPr>
        <sz val="11"/>
        <rFont val="Times New Roman Cyr"/>
        <family val="1"/>
      </rPr>
      <t xml:space="preserve"> - </t>
    </r>
    <r>
      <rPr>
        <b/>
        <sz val="11"/>
        <rFont val="Times New Roman Cyr"/>
        <family val="1"/>
      </rPr>
      <t xml:space="preserve">A 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</si>
  <si>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</si>
  <si>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>Торговля оптовая и розничная; ремонт автотранспортных средств и</t>
    </r>
    <r>
      <rPr>
        <sz val="11"/>
        <rFont val="Times New Roman Cyr"/>
        <family val="0"/>
      </rPr>
      <t xml:space="preserve"> мотоциклов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</si>
  <si>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</si>
  <si>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</si>
  <si>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</si>
  <si>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</si>
  <si>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</si>
  <si>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</si>
  <si>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</si>
  <si>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0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</si>
  <si>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0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</si>
  <si>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0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</si>
  <si>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0"/>
      </rPr>
      <t>S</t>
    </r>
  </si>
  <si>
    <r>
      <t>Добыча полезных ископаемых -</t>
    </r>
    <r>
      <rPr>
        <b/>
        <sz val="11"/>
        <rFont val="Times New Roman Cyr"/>
        <family val="0"/>
      </rPr>
      <t xml:space="preserve"> B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</si>
  <si>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</si>
  <si>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</si>
  <si>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</si>
  <si>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</si>
  <si>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</si>
  <si>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</si>
  <si>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</si>
  <si>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</si>
  <si>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</si>
  <si>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</si>
  <si>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</si>
  <si>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</si>
  <si>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</si>
  <si>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</si>
  <si>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</si>
  <si>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</si>
  <si>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</si>
  <si>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</si>
  <si>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</si>
  <si>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0"/>
      </rPr>
      <t>M</t>
    </r>
  </si>
  <si>
    <t>Добыча полезных ископаемых - В</t>
  </si>
  <si>
    <t>Продукция сельского хозяйства 
в  ценах 2016 года</t>
  </si>
  <si>
    <t>Строительство газовых сетей</t>
  </si>
  <si>
    <t>всего:</t>
  </si>
  <si>
    <t>в том числе в населенных пунктах:</t>
  </si>
  <si>
    <t>Вахновское с/п</t>
  </si>
  <si>
    <t>д.Дубровка</t>
  </si>
  <si>
    <t>Галическое  с/п</t>
  </si>
  <si>
    <t>с.Кунач</t>
  </si>
  <si>
    <t>д.Алдобаевка</t>
  </si>
  <si>
    <t>Речицкое с/п</t>
  </si>
  <si>
    <t>с.Речица</t>
  </si>
  <si>
    <t>с.Круглое</t>
  </si>
  <si>
    <t>Козьминское с/п</t>
  </si>
  <si>
    <t>д.Хмелевая</t>
  </si>
  <si>
    <t>Сергиевское с/п</t>
  </si>
  <si>
    <t>с.Жерино</t>
  </si>
  <si>
    <t>Казанское с/п</t>
  </si>
  <si>
    <t>с.Казанское</t>
  </si>
  <si>
    <t>Лютовское с/п</t>
  </si>
  <si>
    <t>с.Воротынск</t>
  </si>
  <si>
    <t xml:space="preserve">Беломестненское с/п   </t>
  </si>
  <si>
    <t>ООО "Ливныстрой"</t>
  </si>
  <si>
    <t>добыча песка</t>
  </si>
  <si>
    <t>тыс. м3</t>
  </si>
  <si>
    <t>кирпич силикатный</t>
  </si>
  <si>
    <t>млн.усл. шт.</t>
  </si>
  <si>
    <t>Ливенский филиал АО "ОЗСК"</t>
  </si>
  <si>
    <t xml:space="preserve">Сосновское с/п   </t>
  </si>
  <si>
    <t>д.Миляево</t>
  </si>
  <si>
    <t>Строительство водопровод. сетей</t>
  </si>
  <si>
    <t>Навесное  с/п.</t>
  </si>
  <si>
    <t>с.Навесное</t>
  </si>
  <si>
    <t>д.Барково</t>
  </si>
  <si>
    <t>Вахновское   с/п</t>
  </si>
  <si>
    <t>д.Росстани</t>
  </si>
  <si>
    <t>Сосновское   с/п.</t>
  </si>
  <si>
    <t>с.Сосновка</t>
  </si>
  <si>
    <t>Речицкое  с/п</t>
  </si>
  <si>
    <t>д. Покровка Вторая</t>
  </si>
  <si>
    <t>Галическое с/п</t>
  </si>
  <si>
    <t>с.Успенское</t>
  </si>
  <si>
    <t>с. Викторовка</t>
  </si>
  <si>
    <t>с.Козьминка</t>
  </si>
  <si>
    <t>Строительство дорог</t>
  </si>
  <si>
    <t>д.Козьминка-Грязцы  (реконструкция)</t>
  </si>
  <si>
    <t>дОрлово- Овсянниково-Парахино-Мальцево</t>
  </si>
  <si>
    <t>д.Здоровецкие выселки - Здоровец</t>
  </si>
  <si>
    <t>Сидоровка - Покровка Первая - Покровка Вторая</t>
  </si>
  <si>
    <t>Строительство ФАПов</t>
  </si>
  <si>
    <t>п. Нагорный</t>
  </si>
  <si>
    <t>ООО "Ливны Сахар"</t>
  </si>
  <si>
    <t xml:space="preserve">       сахар-песок</t>
  </si>
  <si>
    <t>тн</t>
  </si>
  <si>
    <t>ООО "Ливнысервисгаз"</t>
  </si>
  <si>
    <t>АО "Ливнынасос"</t>
  </si>
  <si>
    <t xml:space="preserve">     АО "Ливнынасос"</t>
  </si>
  <si>
    <t xml:space="preserve">      АО "Ливнынасос"</t>
  </si>
  <si>
    <t>шт</t>
  </si>
  <si>
    <t>погружные центробежные насосы</t>
  </si>
  <si>
    <t>ООО "Аквасервис"</t>
  </si>
  <si>
    <t>ООО "Теплосервис"</t>
  </si>
  <si>
    <t>ООО "Водсервис"</t>
  </si>
  <si>
    <t>ООО "Жилком"</t>
  </si>
  <si>
    <t>Ливенское райпо</t>
  </si>
  <si>
    <t xml:space="preserve">содержание и ремонт жилого помещения </t>
  </si>
  <si>
    <t>руб/м2</t>
  </si>
  <si>
    <t>отопление</t>
  </si>
  <si>
    <t>водоснабжение</t>
  </si>
  <si>
    <t>водоотведение</t>
  </si>
  <si>
    <t>ОАО Агрофирма "Ливенское мясо"</t>
  </si>
  <si>
    <t>АОНП "Успенское"</t>
  </si>
  <si>
    <t>ЗАО "Орловское"</t>
  </si>
  <si>
    <t>ООО"Речица"</t>
  </si>
  <si>
    <t>ОАО "Сосновка"</t>
  </si>
  <si>
    <t>КХ "50 лет Октября"</t>
  </si>
  <si>
    <t>АО ПЗ Сергиевский</t>
  </si>
  <si>
    <t>АО ПЗ им А.С. Георгиевского"</t>
  </si>
  <si>
    <t>ООО "Тим"</t>
  </si>
  <si>
    <t>ООО"Коротыш"</t>
  </si>
  <si>
    <t>ОАО"Агрофирма "Ливенское мяо"</t>
  </si>
  <si>
    <t>ООО"СельхозИнвест"</t>
  </si>
  <si>
    <t>ООО"ЛивныИнтерТехнорлогия"</t>
  </si>
  <si>
    <t>ООО"Космаковка"</t>
  </si>
  <si>
    <t>ООО "Речица"</t>
  </si>
  <si>
    <t>АО "ПЗ Сергиевский"</t>
  </si>
  <si>
    <t>АО "ПЗ им.А.С.Георгиевского"</t>
  </si>
  <si>
    <t>ООО "СельхозИнвест"</t>
  </si>
  <si>
    <t>ООО "ЛивныИнтерТехнология"</t>
  </si>
  <si>
    <t>Приобретение основных средств администрациями сельских поселений и администрацией района</t>
  </si>
  <si>
    <t>ФАПы</t>
  </si>
  <si>
    <t>производство мяса и мясопродуктов</t>
  </si>
  <si>
    <t>производство колбасных изделий</t>
  </si>
  <si>
    <t>производство полуфабрикатов</t>
  </si>
  <si>
    <t>АО Агрофирма "Ливенское мясо" (по мясокомбинату)</t>
  </si>
  <si>
    <t>хлеб и хлебобулочные изделия</t>
  </si>
  <si>
    <t>Беломестненское  с/п.</t>
  </si>
  <si>
    <t>пос.Ямской</t>
  </si>
  <si>
    <t>с. Козьминка</t>
  </si>
  <si>
    <t>с.Введенское</t>
  </si>
  <si>
    <t xml:space="preserve">      водопровод</t>
  </si>
  <si>
    <t xml:space="preserve">      ТЭЦ (ООО "Ливны Сахар")</t>
  </si>
  <si>
    <t>тн пара/час</t>
  </si>
  <si>
    <t>жомосушильный комплекс</t>
  </si>
  <si>
    <t>тн/сутки</t>
  </si>
  <si>
    <t>ФЛ СУ-816 АО "Орелдорстрой"</t>
  </si>
  <si>
    <t>ООО"Екатериновка"</t>
  </si>
  <si>
    <t xml:space="preserve">      ООО "Аквасервис"</t>
  </si>
  <si>
    <t>ООО "Птичий дворик"</t>
  </si>
  <si>
    <t>ООО"ЛивныИнтерТехнология"</t>
  </si>
  <si>
    <t xml:space="preserve">сельское, лесное хозяйство, охота, рыболовство и рыбоводство - A </t>
  </si>
  <si>
    <t>ПО "Общепит"</t>
  </si>
  <si>
    <t>Социальные услуги</t>
  </si>
  <si>
    <t>АО "Племенной завод имени А.С. Георгиевского"</t>
  </si>
  <si>
    <t>АО"Заря"</t>
  </si>
  <si>
    <t>ООО"Норовское"</t>
  </si>
  <si>
    <t>АО СК "Цероклис"</t>
  </si>
  <si>
    <t>-</t>
  </si>
  <si>
    <t xml:space="preserve">Прогноз основных показателей социально - экономического развития Ливенского района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</si>
</sst>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0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u val="single"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"/>
      <family val="1"/>
    </font>
    <font>
      <i/>
      <u val="single"/>
      <sz val="11"/>
      <name val="Times New Roman"/>
      <family val="1"/>
    </font>
    <font>
      <i/>
      <u val="single"/>
      <sz val="11"/>
      <name val="Times New Roman Cyr"/>
      <family val="0"/>
    </font>
    <font>
      <i/>
      <sz val="10"/>
      <name val="Times New Roman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7"/>
      <name val="Times New Roman Cyr"/>
      <family val="0"/>
    </font>
    <font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B050"/>
      <name val="Times New Roman Cyr"/>
      <family val="0"/>
    </font>
    <font>
      <sz val="11"/>
      <color rgb="FFFF0000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1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347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4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 indent="1"/>
    </xf>
    <xf numFmtId="0" fontId="0" fillId="0" borderId="0" xfId="0" applyFont="1" applyFill="1" applyAlignment="1">
      <alignment horizontal="left" vertical="justify" indent="1"/>
    </xf>
    <xf numFmtId="0" fontId="1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 indent="4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0" fillId="26" borderId="0" xfId="0" applyFill="1" applyAlignment="1">
      <alignment vertical="justify"/>
    </xf>
    <xf numFmtId="0" fontId="3" fillId="26" borderId="10" xfId="0" applyFont="1" applyFill="1" applyBorder="1" applyAlignment="1">
      <alignment horizontal="left" vertical="justify" indent="2"/>
    </xf>
    <xf numFmtId="0" fontId="4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justify"/>
    </xf>
    <xf numFmtId="0" fontId="3" fillId="26" borderId="10" xfId="0" applyFont="1" applyFill="1" applyBorder="1" applyAlignment="1" applyProtection="1">
      <alignment vertical="justify" wrapText="1"/>
      <protection/>
    </xf>
    <xf numFmtId="0" fontId="3" fillId="26" borderId="11" xfId="0" applyFont="1" applyFill="1" applyBorder="1" applyAlignment="1" applyProtection="1">
      <alignment vertical="justify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1" xfId="0" applyFont="1" applyFill="1" applyBorder="1" applyAlignment="1" applyProtection="1">
      <alignment vertical="center" wrapText="1"/>
      <protection/>
    </xf>
    <xf numFmtId="49" fontId="3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left" vertical="justify"/>
    </xf>
    <xf numFmtId="0" fontId="8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left" vertical="justify"/>
    </xf>
    <xf numFmtId="0" fontId="3" fillId="26" borderId="10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 indent="2"/>
    </xf>
    <xf numFmtId="0" fontId="3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horizontal="left" vertical="center" wrapText="1" indent="2"/>
    </xf>
    <xf numFmtId="0" fontId="4" fillId="26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184" fontId="3" fillId="0" borderId="10" xfId="0" applyNumberFormat="1" applyFont="1" applyFill="1" applyBorder="1" applyAlignment="1">
      <alignment vertical="justify"/>
    </xf>
    <xf numFmtId="184" fontId="0" fillId="0" borderId="10" xfId="0" applyNumberFormat="1" applyFill="1" applyBorder="1" applyAlignment="1">
      <alignment vertical="justify"/>
    </xf>
    <xf numFmtId="184" fontId="3" fillId="0" borderId="10" xfId="0" applyNumberFormat="1" applyFont="1" applyFill="1" applyBorder="1" applyAlignment="1">
      <alignment horizontal="left" vertical="justify" indent="1"/>
    </xf>
    <xf numFmtId="184" fontId="3" fillId="0" borderId="10" xfId="0" applyNumberFormat="1" applyFont="1" applyFill="1" applyBorder="1" applyAlignment="1">
      <alignment horizontal="center" vertical="justify"/>
    </xf>
    <xf numFmtId="184" fontId="3" fillId="2" borderId="10" xfId="0" applyNumberFormat="1" applyFont="1" applyFill="1" applyBorder="1" applyAlignment="1">
      <alignment horizontal="center" vertical="justify"/>
    </xf>
    <xf numFmtId="184" fontId="0" fillId="2" borderId="10" xfId="0" applyNumberFormat="1" applyFill="1" applyBorder="1" applyAlignment="1">
      <alignment vertical="justify"/>
    </xf>
    <xf numFmtId="184" fontId="3" fillId="26" borderId="10" xfId="0" applyNumberFormat="1" applyFont="1" applyFill="1" applyBorder="1" applyAlignment="1">
      <alignment horizontal="center" vertical="justify"/>
    </xf>
    <xf numFmtId="184" fontId="3" fillId="26" borderId="10" xfId="0" applyNumberFormat="1" applyFont="1" applyFill="1" applyBorder="1" applyAlignment="1">
      <alignment vertical="justify"/>
    </xf>
    <xf numFmtId="184" fontId="0" fillId="26" borderId="10" xfId="0" applyNumberFormat="1" applyFill="1" applyBorder="1" applyAlignment="1">
      <alignment vertical="justify"/>
    </xf>
    <xf numFmtId="184" fontId="4" fillId="0" borderId="10" xfId="0" applyNumberFormat="1" applyFont="1" applyFill="1" applyBorder="1" applyAlignment="1">
      <alignment vertical="justify"/>
    </xf>
    <xf numFmtId="184" fontId="4" fillId="26" borderId="10" xfId="0" applyNumberFormat="1" applyFont="1" applyFill="1" applyBorder="1" applyAlignment="1">
      <alignment horizontal="center" vertical="justify"/>
    </xf>
    <xf numFmtId="184" fontId="3" fillId="2" borderId="10" xfId="0" applyNumberFormat="1" applyFont="1" applyFill="1" applyBorder="1" applyAlignment="1">
      <alignment vertical="justify" wrapText="1"/>
    </xf>
    <xf numFmtId="184" fontId="9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justify"/>
    </xf>
    <xf numFmtId="2" fontId="0" fillId="26" borderId="10" xfId="0" applyNumberFormat="1" applyFont="1" applyFill="1" applyBorder="1" applyAlignment="1">
      <alignment vertical="justify" wrapText="1"/>
    </xf>
    <xf numFmtId="0" fontId="8" fillId="26" borderId="10" xfId="0" applyFont="1" applyFill="1" applyBorder="1" applyAlignment="1">
      <alignment vertical="justify"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left" vertical="center" wrapText="1" indent="2"/>
    </xf>
    <xf numFmtId="184" fontId="8" fillId="26" borderId="10" xfId="0" applyNumberFormat="1" applyFont="1" applyFill="1" applyBorder="1" applyAlignment="1">
      <alignment vertical="justify"/>
    </xf>
    <xf numFmtId="184" fontId="21" fillId="26" borderId="10" xfId="0" applyNumberFormat="1" applyFont="1" applyFill="1" applyBorder="1" applyAlignment="1">
      <alignment vertical="justify"/>
    </xf>
    <xf numFmtId="0" fontId="3" fillId="26" borderId="10" xfId="0" applyFont="1" applyFill="1" applyBorder="1" applyAlignment="1">
      <alignment vertical="justify"/>
    </xf>
    <xf numFmtId="184" fontId="3" fillId="26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 vertical="justify"/>
    </xf>
    <xf numFmtId="2" fontId="0" fillId="2" borderId="10" xfId="0" applyNumberForma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3" fillId="26" borderId="11" xfId="0" applyFont="1" applyFill="1" applyBorder="1" applyAlignment="1">
      <alignment vertical="justify"/>
    </xf>
    <xf numFmtId="1" fontId="0" fillId="2" borderId="0" xfId="0" applyNumberFormat="1" applyFill="1" applyAlignment="1">
      <alignment vertical="justify"/>
    </xf>
    <xf numFmtId="0" fontId="8" fillId="26" borderId="10" xfId="0" applyFont="1" applyFill="1" applyBorder="1" applyAlignment="1">
      <alignment vertical="justify"/>
    </xf>
    <xf numFmtId="0" fontId="8" fillId="26" borderId="10" xfId="0" applyFont="1" applyFill="1" applyBorder="1" applyAlignment="1">
      <alignment horizontal="center" vertical="top"/>
    </xf>
    <xf numFmtId="184" fontId="0" fillId="26" borderId="0" xfId="0" applyNumberFormat="1" applyFill="1" applyAlignment="1">
      <alignment vertical="justify"/>
    </xf>
    <xf numFmtId="0" fontId="8" fillId="26" borderId="11" xfId="0" applyFont="1" applyFill="1" applyBorder="1" applyAlignment="1">
      <alignment vertical="justify"/>
    </xf>
    <xf numFmtId="184" fontId="8" fillId="26" borderId="10" xfId="0" applyNumberFormat="1" applyFont="1" applyFill="1" applyBorder="1" applyAlignment="1">
      <alignment horizontal="center" vertical="justify"/>
    </xf>
    <xf numFmtId="0" fontId="8" fillId="26" borderId="10" xfId="0" applyFont="1" applyFill="1" applyBorder="1" applyAlignment="1">
      <alignment horizontal="left" vertical="justify" indent="2"/>
    </xf>
    <xf numFmtId="184" fontId="0" fillId="2" borderId="1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vertical="justify"/>
    </xf>
    <xf numFmtId="1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49" fontId="8" fillId="26" borderId="10" xfId="0" applyNumberFormat="1" applyFont="1" applyFill="1" applyBorder="1" applyAlignment="1">
      <alignment horizontal="center" vertical="center"/>
    </xf>
    <xf numFmtId="1" fontId="4" fillId="26" borderId="10" xfId="52" applyNumberFormat="1" applyFont="1" applyFill="1" applyBorder="1">
      <alignment vertical="justify"/>
      <protection/>
    </xf>
    <xf numFmtId="1" fontId="5" fillId="2" borderId="10" xfId="52" applyNumberFormat="1" applyFont="1" applyFill="1" applyBorder="1">
      <alignment vertical="justify"/>
      <protection/>
    </xf>
    <xf numFmtId="1" fontId="3" fillId="26" borderId="10" xfId="52" applyNumberFormat="1" applyFont="1" applyFill="1" applyBorder="1">
      <alignment vertical="justify"/>
      <protection/>
    </xf>
    <xf numFmtId="1" fontId="0" fillId="2" borderId="10" xfId="52" applyNumberFormat="1" applyFill="1" applyBorder="1">
      <alignment vertical="justify"/>
      <protection/>
    </xf>
    <xf numFmtId="1" fontId="0" fillId="26" borderId="10" xfId="52" applyNumberFormat="1" applyFont="1" applyFill="1" applyBorder="1" applyAlignment="1">
      <alignment vertical="justify" wrapText="1"/>
      <protection/>
    </xf>
    <xf numFmtId="2" fontId="26" fillId="26" borderId="11" xfId="0" applyNumberFormat="1" applyFont="1" applyFill="1" applyBorder="1" applyAlignment="1">
      <alignment vertical="center" wrapText="1"/>
    </xf>
    <xf numFmtId="2" fontId="3" fillId="26" borderId="13" xfId="0" applyNumberFormat="1" applyFont="1" applyFill="1" applyBorder="1" applyAlignment="1">
      <alignment horizontal="left" vertical="center" wrapText="1"/>
    </xf>
    <xf numFmtId="2" fontId="3" fillId="26" borderId="13" xfId="0" applyNumberFormat="1" applyFont="1" applyFill="1" applyBorder="1" applyAlignment="1">
      <alignment vertical="center" wrapText="1"/>
    </xf>
    <xf numFmtId="2" fontId="26" fillId="26" borderId="15" xfId="0" applyNumberFormat="1" applyFont="1" applyFill="1" applyBorder="1" applyAlignment="1">
      <alignment vertical="center" wrapText="1"/>
    </xf>
    <xf numFmtId="2" fontId="3" fillId="26" borderId="15" xfId="0" applyNumberFormat="1" applyFont="1" applyFill="1" applyBorder="1" applyAlignment="1">
      <alignment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indent="2"/>
    </xf>
    <xf numFmtId="0" fontId="14" fillId="0" borderId="10" xfId="0" applyFont="1" applyFill="1" applyBorder="1" applyAlignment="1">
      <alignment horizontal="center" wrapText="1"/>
    </xf>
    <xf numFmtId="184" fontId="8" fillId="0" borderId="10" xfId="0" applyNumberFormat="1" applyFont="1" applyFill="1" applyBorder="1" applyAlignment="1">
      <alignment vertical="justify"/>
    </xf>
    <xf numFmtId="0" fontId="27" fillId="0" borderId="10" xfId="0" applyFont="1" applyFill="1" applyBorder="1" applyAlignment="1">
      <alignment horizontal="center" wrapText="1"/>
    </xf>
    <xf numFmtId="184" fontId="21" fillId="0" borderId="10" xfId="0" applyNumberFormat="1" applyFont="1" applyFill="1" applyBorder="1" applyAlignment="1">
      <alignment vertical="justify"/>
    </xf>
    <xf numFmtId="2" fontId="24" fillId="26" borderId="10" xfId="0" applyNumberFormat="1" applyFont="1" applyFill="1" applyBorder="1" applyAlignment="1">
      <alignment horizontal="left" vertical="center" wrapText="1"/>
    </xf>
    <xf numFmtId="2" fontId="24" fillId="26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184" fontId="14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justify"/>
    </xf>
    <xf numFmtId="0" fontId="21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vertical="justify"/>
    </xf>
    <xf numFmtId="0" fontId="8" fillId="26" borderId="10" xfId="0" applyFont="1" applyFill="1" applyBorder="1" applyAlignment="1">
      <alignment horizontal="center" vertical="center"/>
    </xf>
    <xf numFmtId="184" fontId="3" fillId="26" borderId="10" xfId="0" applyNumberFormat="1" applyFont="1" applyFill="1" applyBorder="1" applyAlignment="1">
      <alignment vertical="justify"/>
    </xf>
    <xf numFmtId="184" fontId="28" fillId="26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 horizontal="center" vertical="center"/>
    </xf>
    <xf numFmtId="2" fontId="21" fillId="26" borderId="10" xfId="0" applyNumberFormat="1" applyFont="1" applyFill="1" applyBorder="1" applyAlignment="1">
      <alignment vertical="justify"/>
    </xf>
    <xf numFmtId="0" fontId="8" fillId="0" borderId="13" xfId="0" applyFont="1" applyFill="1" applyBorder="1" applyAlignment="1">
      <alignment vertical="justify"/>
    </xf>
    <xf numFmtId="49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justify"/>
    </xf>
    <xf numFmtId="0" fontId="21" fillId="0" borderId="10" xfId="0" applyFont="1" applyFill="1" applyBorder="1" applyAlignment="1">
      <alignment vertical="justify"/>
    </xf>
    <xf numFmtId="184" fontId="4" fillId="2" borderId="10" xfId="52" applyNumberFormat="1" applyFont="1" applyFill="1" applyBorder="1" applyAlignment="1">
      <alignment horizontal="center" vertical="justify"/>
      <protection/>
    </xf>
    <xf numFmtId="184" fontId="5" fillId="2" borderId="10" xfId="52" applyNumberFormat="1" applyFont="1" applyFill="1" applyBorder="1">
      <alignment vertical="justify"/>
      <protection/>
    </xf>
    <xf numFmtId="184" fontId="3" fillId="26" borderId="10" xfId="52" applyNumberFormat="1" applyFont="1" applyFill="1" applyBorder="1">
      <alignment vertical="justify"/>
      <protection/>
    </xf>
    <xf numFmtId="184" fontId="0" fillId="2" borderId="10" xfId="52" applyNumberFormat="1" applyFill="1" applyBorder="1">
      <alignment vertical="justify"/>
      <protection/>
    </xf>
    <xf numFmtId="184" fontId="8" fillId="26" borderId="10" xfId="52" applyNumberFormat="1" applyFont="1" applyFill="1" applyBorder="1">
      <alignment vertical="justify"/>
      <protection/>
    </xf>
    <xf numFmtId="184" fontId="21" fillId="2" borderId="10" xfId="52" applyNumberFormat="1" applyFont="1" applyFill="1" applyBorder="1">
      <alignment vertical="justify"/>
      <protection/>
    </xf>
    <xf numFmtId="184" fontId="4" fillId="26" borderId="10" xfId="52" applyNumberFormat="1" applyFont="1" applyFill="1" applyBorder="1">
      <alignment vertical="justify"/>
      <protection/>
    </xf>
    <xf numFmtId="184" fontId="4" fillId="26" borderId="10" xfId="52" applyNumberFormat="1" applyFont="1" applyFill="1" applyBorder="1" applyAlignment="1">
      <alignment horizontal="center" vertical="justify"/>
      <protection/>
    </xf>
    <xf numFmtId="1" fontId="3" fillId="26" borderId="10" xfId="0" applyNumberFormat="1" applyFont="1" applyFill="1" applyBorder="1" applyAlignment="1">
      <alignment vertical="justify"/>
    </xf>
    <xf numFmtId="1" fontId="0" fillId="2" borderId="10" xfId="0" applyNumberFormat="1" applyFill="1" applyBorder="1" applyAlignment="1">
      <alignment vertical="justify"/>
    </xf>
    <xf numFmtId="1" fontId="8" fillId="26" borderId="10" xfId="0" applyNumberFormat="1" applyFont="1" applyFill="1" applyBorder="1" applyAlignment="1">
      <alignment vertical="justify"/>
    </xf>
    <xf numFmtId="1" fontId="21" fillId="2" borderId="10" xfId="0" applyNumberFormat="1" applyFont="1" applyFill="1" applyBorder="1" applyAlignment="1">
      <alignment vertical="justify"/>
    </xf>
    <xf numFmtId="184" fontId="0" fillId="26" borderId="10" xfId="0" applyNumberFormat="1" applyFill="1" applyBorder="1" applyAlignment="1">
      <alignment vertical="justify"/>
    </xf>
    <xf numFmtId="184" fontId="0" fillId="26" borderId="10" xfId="0" applyNumberFormat="1" applyFont="1" applyFill="1" applyBorder="1" applyAlignment="1">
      <alignment vertical="justify"/>
    </xf>
    <xf numFmtId="184" fontId="21" fillId="26" borderId="10" xfId="0" applyNumberFormat="1" applyFont="1" applyFill="1" applyBorder="1" applyAlignment="1">
      <alignment vertical="justify"/>
    </xf>
    <xf numFmtId="184" fontId="3" fillId="26" borderId="10" xfId="0" applyNumberFormat="1" applyFont="1" applyFill="1" applyBorder="1" applyAlignment="1">
      <alignment vertical="justify"/>
    </xf>
    <xf numFmtId="184" fontId="8" fillId="26" borderId="10" xfId="0" applyNumberFormat="1" applyFont="1" applyFill="1" applyBorder="1" applyAlignment="1">
      <alignment vertical="justify"/>
    </xf>
    <xf numFmtId="1" fontId="4" fillId="26" borderId="10" xfId="0" applyNumberFormat="1" applyFont="1" applyFill="1" applyBorder="1" applyAlignment="1">
      <alignment vertical="justify"/>
    </xf>
    <xf numFmtId="2" fontId="24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justify" wrapText="1"/>
    </xf>
    <xf numFmtId="2" fontId="24" fillId="0" borderId="10" xfId="0" applyNumberFormat="1" applyFont="1" applyFill="1" applyBorder="1" applyAlignment="1">
      <alignment horizontal="center" wrapText="1"/>
    </xf>
    <xf numFmtId="184" fontId="3" fillId="0" borderId="16" xfId="0" applyNumberFormat="1" applyFont="1" applyFill="1" applyBorder="1" applyAlignment="1">
      <alignment vertical="justify"/>
    </xf>
    <xf numFmtId="184" fontId="3" fillId="0" borderId="0" xfId="0" applyNumberFormat="1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184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justify"/>
    </xf>
    <xf numFmtId="3" fontId="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2" fontId="3" fillId="26" borderId="11" xfId="0" applyNumberFormat="1" applyFont="1" applyFill="1" applyBorder="1" applyAlignment="1">
      <alignment horizontal="center" vertical="center" wrapText="1"/>
    </xf>
    <xf numFmtId="2" fontId="3" fillId="26" borderId="13" xfId="0" applyNumberFormat="1" applyFont="1" applyFill="1" applyBorder="1" applyAlignment="1">
      <alignment horizontal="center" vertical="center" wrapText="1"/>
    </xf>
    <xf numFmtId="184" fontId="3" fillId="26" borderId="10" xfId="53" applyNumberFormat="1" applyFont="1" applyFill="1" applyBorder="1" applyAlignment="1">
      <alignment horizontal="center" vertical="justify"/>
      <protection/>
    </xf>
    <xf numFmtId="184" fontId="0" fillId="26" borderId="10" xfId="53" applyNumberFormat="1" applyFill="1" applyBorder="1">
      <alignment vertical="justify"/>
      <protection/>
    </xf>
    <xf numFmtId="0" fontId="7" fillId="26" borderId="10" xfId="0" applyFont="1" applyFill="1" applyBorder="1" applyAlignment="1">
      <alignment horizontal="left" vertical="center" wrapText="1" indent="2"/>
    </xf>
    <xf numFmtId="184" fontId="4" fillId="26" borderId="10" xfId="53" applyNumberFormat="1" applyFont="1" applyFill="1" applyBorder="1" applyAlignment="1">
      <alignment horizontal="center" vertical="justify"/>
      <protection/>
    </xf>
    <xf numFmtId="184" fontId="4" fillId="26" borderId="10" xfId="53" applyNumberFormat="1" applyFont="1" applyFill="1" applyBorder="1">
      <alignment vertical="justify"/>
      <protection/>
    </xf>
    <xf numFmtId="0" fontId="14" fillId="26" borderId="10" xfId="53" applyFont="1" applyFill="1" applyBorder="1" applyAlignment="1">
      <alignment horizontal="center" vertical="center"/>
      <protection/>
    </xf>
    <xf numFmtId="49" fontId="8" fillId="26" borderId="10" xfId="0" applyNumberFormat="1" applyFont="1" applyFill="1" applyBorder="1" applyAlignment="1">
      <alignment horizontal="center" vertical="center"/>
    </xf>
    <xf numFmtId="184" fontId="8" fillId="26" borderId="10" xfId="53" applyNumberFormat="1" applyFont="1" applyFill="1" applyBorder="1" applyAlignment="1">
      <alignment horizontal="center" vertical="justify"/>
      <protection/>
    </xf>
    <xf numFmtId="184" fontId="8" fillId="26" borderId="10" xfId="53" applyNumberFormat="1" applyFont="1" applyFill="1" applyBorder="1">
      <alignment vertical="justify"/>
      <protection/>
    </xf>
    <xf numFmtId="184" fontId="3" fillId="26" borderId="10" xfId="53" applyNumberFormat="1" applyFont="1" applyFill="1" applyBorder="1">
      <alignment vertical="justify"/>
      <protection/>
    </xf>
    <xf numFmtId="2" fontId="4" fillId="26" borderId="10" xfId="53" applyNumberFormat="1" applyFont="1" applyFill="1" applyBorder="1" applyAlignment="1">
      <alignment horizontal="center" vertical="justify" wrapText="1"/>
      <protection/>
    </xf>
    <xf numFmtId="2" fontId="4" fillId="26" borderId="10" xfId="53" applyNumberFormat="1" applyFont="1" applyFill="1" applyBorder="1" applyAlignment="1">
      <alignment vertical="justify" wrapText="1"/>
      <protection/>
    </xf>
    <xf numFmtId="2" fontId="11" fillId="26" borderId="11" xfId="0" applyNumberFormat="1" applyFont="1" applyFill="1" applyBorder="1" applyAlignment="1">
      <alignment wrapText="1"/>
    </xf>
    <xf numFmtId="2" fontId="11" fillId="26" borderId="17" xfId="0" applyNumberFormat="1" applyFont="1" applyFill="1" applyBorder="1" applyAlignment="1">
      <alignment wrapText="1"/>
    </xf>
    <xf numFmtId="2" fontId="9" fillId="26" borderId="18" xfId="0" applyNumberFormat="1" applyFont="1" applyFill="1" applyBorder="1" applyAlignment="1">
      <alignment wrapText="1"/>
    </xf>
    <xf numFmtId="184" fontId="3" fillId="26" borderId="10" xfId="53" applyNumberFormat="1" applyFont="1" applyFill="1" applyBorder="1" applyAlignment="1">
      <alignment horizontal="right" vertical="justify" wrapText="1"/>
      <protection/>
    </xf>
    <xf numFmtId="184" fontId="3" fillId="26" borderId="19" xfId="53" applyNumberFormat="1" applyFont="1" applyFill="1" applyBorder="1" applyAlignment="1">
      <alignment horizontal="right" vertical="justify" wrapText="1"/>
      <protection/>
    </xf>
    <xf numFmtId="184" fontId="3" fillId="26" borderId="10" xfId="53" applyNumberFormat="1" applyFont="1" applyFill="1" applyBorder="1" applyAlignment="1">
      <alignment vertical="justify" wrapText="1"/>
      <protection/>
    </xf>
    <xf numFmtId="2" fontId="25" fillId="26" borderId="15" xfId="0" applyNumberFormat="1" applyFont="1" applyFill="1" applyBorder="1" applyAlignment="1">
      <alignment wrapText="1"/>
    </xf>
    <xf numFmtId="184" fontId="3" fillId="26" borderId="11" xfId="53" applyNumberFormat="1" applyFont="1" applyFill="1" applyBorder="1" applyAlignment="1">
      <alignment vertical="center" wrapText="1"/>
      <protection/>
    </xf>
    <xf numFmtId="184" fontId="3" fillId="26" borderId="20" xfId="53" applyNumberFormat="1" applyFont="1" applyFill="1" applyBorder="1" applyAlignment="1">
      <alignment horizontal="right" vertical="center" wrapText="1"/>
      <protection/>
    </xf>
    <xf numFmtId="184" fontId="3" fillId="26" borderId="11" xfId="53" applyNumberFormat="1" applyFont="1" applyFill="1" applyBorder="1" applyAlignment="1">
      <alignment vertical="justify" wrapText="1"/>
      <protection/>
    </xf>
    <xf numFmtId="2" fontId="9" fillId="26" borderId="15" xfId="0" applyNumberFormat="1" applyFont="1" applyFill="1" applyBorder="1" applyAlignment="1">
      <alignment wrapText="1"/>
    </xf>
    <xf numFmtId="184" fontId="3" fillId="26" borderId="15" xfId="53" applyNumberFormat="1" applyFont="1" applyFill="1" applyBorder="1" applyAlignment="1">
      <alignment vertical="center" wrapText="1"/>
      <protection/>
    </xf>
    <xf numFmtId="184" fontId="3" fillId="26" borderId="21" xfId="53" applyNumberFormat="1" applyFont="1" applyFill="1" applyBorder="1" applyAlignment="1">
      <alignment horizontal="right" vertical="center" wrapText="1"/>
      <protection/>
    </xf>
    <xf numFmtId="184" fontId="3" fillId="26" borderId="15" xfId="53" applyNumberFormat="1" applyFont="1" applyFill="1" applyBorder="1" applyAlignment="1">
      <alignment vertical="justify" wrapText="1"/>
      <protection/>
    </xf>
    <xf numFmtId="184" fontId="3" fillId="26" borderId="11" xfId="53" applyNumberFormat="1" applyFont="1" applyFill="1" applyBorder="1" applyAlignment="1">
      <alignment horizontal="right" vertical="center" wrapText="1"/>
      <protection/>
    </xf>
    <xf numFmtId="184" fontId="3" fillId="26" borderId="15" xfId="53" applyNumberFormat="1" applyFont="1" applyFill="1" applyBorder="1" applyAlignment="1">
      <alignment horizontal="right" vertical="center" wrapText="1"/>
      <protection/>
    </xf>
    <xf numFmtId="2" fontId="9" fillId="26" borderId="13" xfId="0" applyNumberFormat="1" applyFont="1" applyFill="1" applyBorder="1" applyAlignment="1">
      <alignment wrapText="1"/>
    </xf>
    <xf numFmtId="184" fontId="3" fillId="26" borderId="13" xfId="53" applyNumberFormat="1" applyFont="1" applyFill="1" applyBorder="1" applyAlignment="1">
      <alignment horizontal="right" vertical="center" wrapText="1"/>
      <protection/>
    </xf>
    <xf numFmtId="184" fontId="3" fillId="26" borderId="13" xfId="53" applyNumberFormat="1" applyFont="1" applyFill="1" applyBorder="1" applyAlignment="1">
      <alignment vertical="center" wrapText="1"/>
      <protection/>
    </xf>
    <xf numFmtId="184" fontId="3" fillId="26" borderId="13" xfId="53" applyNumberFormat="1" applyFont="1" applyFill="1" applyBorder="1" applyAlignment="1">
      <alignment vertical="justify" wrapText="1"/>
      <protection/>
    </xf>
    <xf numFmtId="184" fontId="3" fillId="26" borderId="11" xfId="53" applyNumberFormat="1" applyFont="1" applyFill="1" applyBorder="1" applyAlignment="1">
      <alignment horizontal="center" vertical="justify" wrapText="1"/>
      <protection/>
    </xf>
    <xf numFmtId="184" fontId="3" fillId="26" borderId="13" xfId="53" applyNumberFormat="1" applyFont="1" applyFill="1" applyBorder="1" applyAlignment="1">
      <alignment horizontal="center" vertical="justify" wrapText="1"/>
      <protection/>
    </xf>
    <xf numFmtId="184" fontId="3" fillId="26" borderId="15" xfId="53" applyNumberFormat="1" applyFont="1" applyFill="1" applyBorder="1" applyAlignment="1">
      <alignment horizontal="center" vertical="justify" wrapText="1"/>
      <protection/>
    </xf>
    <xf numFmtId="2" fontId="3" fillId="26" borderId="10" xfId="53" applyNumberFormat="1" applyFont="1" applyFill="1" applyBorder="1" applyAlignment="1">
      <alignment horizontal="center" vertical="justify" wrapText="1"/>
      <protection/>
    </xf>
    <xf numFmtId="2" fontId="3" fillId="26" borderId="10" xfId="53" applyNumberFormat="1" applyFont="1" applyFill="1" applyBorder="1" applyAlignment="1">
      <alignment vertical="justify" wrapText="1"/>
      <protection/>
    </xf>
    <xf numFmtId="2" fontId="25" fillId="26" borderId="11" xfId="0" applyNumberFormat="1" applyFont="1" applyFill="1" applyBorder="1" applyAlignment="1">
      <alignment wrapText="1"/>
    </xf>
    <xf numFmtId="2" fontId="3" fillId="26" borderId="11" xfId="53" applyNumberFormat="1" applyFont="1" applyFill="1" applyBorder="1" applyAlignment="1">
      <alignment horizontal="right" vertical="center" wrapText="1"/>
      <protection/>
    </xf>
    <xf numFmtId="2" fontId="3" fillId="26" borderId="11" xfId="53" applyNumberFormat="1" applyFont="1" applyFill="1" applyBorder="1" applyAlignment="1">
      <alignment horizontal="center" vertical="justify" wrapText="1"/>
      <protection/>
    </xf>
    <xf numFmtId="2" fontId="3" fillId="26" borderId="13" xfId="53" applyNumberFormat="1" applyFont="1" applyFill="1" applyBorder="1" applyAlignment="1">
      <alignment horizontal="right" vertical="center" wrapText="1"/>
      <protection/>
    </xf>
    <xf numFmtId="2" fontId="3" fillId="26" borderId="22" xfId="53" applyNumberFormat="1" applyFont="1" applyFill="1" applyBorder="1" applyAlignment="1">
      <alignment horizontal="right" vertical="center" wrapText="1"/>
      <protection/>
    </xf>
    <xf numFmtId="2" fontId="3" fillId="26" borderId="13" xfId="53" applyNumberFormat="1" applyFont="1" applyFill="1" applyBorder="1" applyAlignment="1">
      <alignment horizontal="center" vertical="justify" wrapText="1"/>
      <protection/>
    </xf>
    <xf numFmtId="2" fontId="8" fillId="26" borderId="13" xfId="53" applyNumberFormat="1" applyFont="1" applyFill="1" applyBorder="1" applyAlignment="1">
      <alignment horizontal="right" vertical="center" wrapText="1"/>
      <protection/>
    </xf>
    <xf numFmtId="2" fontId="7" fillId="26" borderId="11" xfId="53" applyNumberFormat="1" applyFont="1" applyFill="1" applyBorder="1" applyAlignment="1">
      <alignment horizontal="right" vertical="center" wrapText="1"/>
      <protection/>
    </xf>
    <xf numFmtId="2" fontId="3" fillId="26" borderId="15" xfId="53" applyNumberFormat="1" applyFont="1" applyFill="1" applyBorder="1" applyAlignment="1">
      <alignment horizontal="right" vertical="center" wrapText="1"/>
      <protection/>
    </xf>
    <xf numFmtId="2" fontId="7" fillId="26" borderId="13" xfId="53" applyNumberFormat="1" applyFont="1" applyFill="1" applyBorder="1" applyAlignment="1">
      <alignment horizontal="right" vertical="center" wrapText="1"/>
      <protection/>
    </xf>
    <xf numFmtId="2" fontId="7" fillId="26" borderId="15" xfId="0" applyNumberFormat="1" applyFont="1" applyFill="1" applyBorder="1" applyAlignment="1">
      <alignment horizontal="center" vertical="center" wrapText="1"/>
    </xf>
    <xf numFmtId="2" fontId="8" fillId="26" borderId="13" xfId="53" applyNumberFormat="1" applyFont="1" applyFill="1" applyBorder="1" applyAlignment="1">
      <alignment horizontal="center" vertical="justify" wrapText="1"/>
      <protection/>
    </xf>
    <xf numFmtId="2" fontId="9" fillId="26" borderId="10" xfId="0" applyNumberFormat="1" applyFont="1" applyFill="1" applyBorder="1" applyAlignment="1">
      <alignment wrapText="1"/>
    </xf>
    <xf numFmtId="2" fontId="7" fillId="26" borderId="10" xfId="0" applyNumberFormat="1" applyFont="1" applyFill="1" applyBorder="1" applyAlignment="1">
      <alignment horizontal="center" vertical="center" wrapText="1"/>
    </xf>
    <xf numFmtId="2" fontId="58" fillId="26" borderId="13" xfId="53" applyNumberFormat="1" applyFont="1" applyFill="1" applyBorder="1" applyAlignment="1">
      <alignment horizontal="right" vertical="center" wrapText="1"/>
      <protection/>
    </xf>
    <xf numFmtId="2" fontId="3" fillId="26" borderId="15" xfId="53" applyNumberFormat="1" applyFont="1" applyFill="1" applyBorder="1" applyAlignment="1">
      <alignment horizontal="center" vertical="justify" wrapText="1"/>
      <protection/>
    </xf>
    <xf numFmtId="2" fontId="7" fillId="26" borderId="10" xfId="53" applyNumberFormat="1" applyFont="1" applyFill="1" applyBorder="1" applyAlignment="1">
      <alignment horizontal="center" vertical="center" wrapText="1"/>
      <protection/>
    </xf>
    <xf numFmtId="2" fontId="3" fillId="26" borderId="10" xfId="53" applyNumberFormat="1" applyFont="1" applyFill="1" applyBorder="1" applyAlignment="1">
      <alignment horizontal="center" vertical="center" wrapText="1"/>
      <protection/>
    </xf>
    <xf numFmtId="2" fontId="3" fillId="26" borderId="10" xfId="53" applyNumberFormat="1" applyFont="1" applyFill="1" applyBorder="1" applyAlignment="1">
      <alignment horizontal="center" vertical="justify" wrapText="1"/>
      <protection/>
    </xf>
    <xf numFmtId="2" fontId="14" fillId="26" borderId="13" xfId="0" applyNumberFormat="1" applyFont="1" applyFill="1" applyBorder="1" applyAlignment="1">
      <alignment wrapText="1"/>
    </xf>
    <xf numFmtId="2" fontId="8" fillId="26" borderId="10" xfId="53" applyNumberFormat="1" applyFont="1" applyFill="1" applyBorder="1" applyAlignment="1">
      <alignment horizontal="center" vertical="center" wrapText="1"/>
      <protection/>
    </xf>
    <xf numFmtId="2" fontId="22" fillId="26" borderId="13" xfId="0" applyNumberFormat="1" applyFont="1" applyFill="1" applyBorder="1" applyAlignment="1">
      <alignment wrapText="1"/>
    </xf>
    <xf numFmtId="2" fontId="0" fillId="26" borderId="10" xfId="0" applyNumberFormat="1" applyFill="1" applyBorder="1" applyAlignment="1">
      <alignment horizontal="center" vertical="center" wrapText="1"/>
    </xf>
    <xf numFmtId="2" fontId="23" fillId="26" borderId="10" xfId="53" applyNumberFormat="1" applyFont="1" applyFill="1" applyBorder="1" applyAlignment="1">
      <alignment horizontal="center" vertical="center" wrapText="1"/>
      <protection/>
    </xf>
    <xf numFmtId="2" fontId="0" fillId="26" borderId="10" xfId="53" applyNumberFormat="1" applyFont="1" applyFill="1" applyBorder="1" applyAlignment="1">
      <alignment horizontal="center" vertical="center" wrapText="1"/>
      <protection/>
    </xf>
    <xf numFmtId="2" fontId="0" fillId="26" borderId="10" xfId="53" applyNumberFormat="1" applyFont="1" applyFill="1" applyBorder="1" applyAlignment="1">
      <alignment horizontal="center" vertical="justify" wrapText="1"/>
      <protection/>
    </xf>
    <xf numFmtId="2" fontId="5" fillId="26" borderId="10" xfId="53" applyNumberFormat="1" applyFont="1" applyFill="1" applyBorder="1" applyAlignment="1">
      <alignment horizontal="center" vertical="center" wrapText="1"/>
      <protection/>
    </xf>
    <xf numFmtId="2" fontId="5" fillId="26" borderId="10" xfId="53" applyNumberFormat="1" applyFont="1" applyFill="1" applyBorder="1" applyAlignment="1">
      <alignment horizontal="center" vertical="justify" wrapText="1"/>
      <protection/>
    </xf>
    <xf numFmtId="2" fontId="14" fillId="26" borderId="15" xfId="0" applyNumberFormat="1" applyFont="1" applyFill="1" applyBorder="1" applyAlignment="1">
      <alignment wrapText="1"/>
    </xf>
    <xf numFmtId="2" fontId="8" fillId="26" borderId="11" xfId="0" applyNumberFormat="1" applyFont="1" applyFill="1" applyBorder="1" applyAlignment="1">
      <alignment vertical="center" wrapText="1"/>
    </xf>
    <xf numFmtId="2" fontId="8" fillId="26" borderId="11" xfId="53" applyNumberFormat="1" applyFont="1" applyFill="1" applyBorder="1" applyAlignment="1">
      <alignment vertical="center" wrapText="1"/>
      <protection/>
    </xf>
    <xf numFmtId="2" fontId="3" fillId="26" borderId="10" xfId="53" applyNumberFormat="1" applyFont="1" applyFill="1" applyBorder="1" applyAlignment="1">
      <alignment vertical="center" wrapText="1"/>
      <protection/>
    </xf>
    <xf numFmtId="2" fontId="9" fillId="26" borderId="11" xfId="0" applyNumberFormat="1" applyFont="1" applyFill="1" applyBorder="1" applyAlignment="1">
      <alignment wrapText="1"/>
    </xf>
    <xf numFmtId="2" fontId="7" fillId="26" borderId="13" xfId="53" applyNumberFormat="1" applyFont="1" applyFill="1" applyBorder="1" applyAlignment="1">
      <alignment horizontal="center" vertical="center" wrapText="1"/>
      <protection/>
    </xf>
    <xf numFmtId="2" fontId="3" fillId="26" borderId="13" xfId="53" applyNumberFormat="1" applyFont="1" applyFill="1" applyBorder="1" applyAlignment="1">
      <alignment horizontal="center" vertical="center" wrapText="1"/>
      <protection/>
    </xf>
    <xf numFmtId="0" fontId="7" fillId="26" borderId="10" xfId="0" applyFont="1" applyFill="1" applyBorder="1" applyAlignment="1">
      <alignment horizontal="left" vertical="center" wrapText="1"/>
    </xf>
    <xf numFmtId="49" fontId="7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left" vertical="center" wrapText="1" indent="3"/>
    </xf>
    <xf numFmtId="0" fontId="3" fillId="26" borderId="10" xfId="0" applyFont="1" applyFill="1" applyBorder="1" applyAlignment="1">
      <alignment horizontal="left" vertical="center" wrapText="1" indent="1"/>
    </xf>
    <xf numFmtId="0" fontId="3" fillId="26" borderId="10" xfId="0" applyFont="1" applyFill="1" applyBorder="1" applyAlignment="1">
      <alignment horizontal="left" vertical="center" wrapText="1" indent="3"/>
    </xf>
    <xf numFmtId="0" fontId="7" fillId="26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 wrapText="1"/>
    </xf>
    <xf numFmtId="184" fontId="59" fillId="26" borderId="10" xfId="53" applyNumberFormat="1" applyFont="1" applyFill="1" applyBorder="1" applyAlignment="1">
      <alignment horizontal="center" vertical="justify"/>
      <protection/>
    </xf>
    <xf numFmtId="0" fontId="8" fillId="26" borderId="10" xfId="0" applyFont="1" applyFill="1" applyBorder="1" applyAlignment="1">
      <alignment horizontal="right" vertical="center" wrapText="1"/>
    </xf>
    <xf numFmtId="184" fontId="21" fillId="26" borderId="10" xfId="53" applyNumberFormat="1" applyFont="1" applyFill="1" applyBorder="1">
      <alignment vertical="justify"/>
      <protection/>
    </xf>
    <xf numFmtId="0" fontId="8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/>
    </xf>
    <xf numFmtId="49" fontId="12" fillId="26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center" wrapText="1"/>
    </xf>
    <xf numFmtId="2" fontId="3" fillId="26" borderId="11" xfId="0" applyNumberFormat="1" applyFont="1" applyFill="1" applyBorder="1" applyAlignment="1">
      <alignment horizontal="center" vertical="center" wrapText="1"/>
    </xf>
    <xf numFmtId="2" fontId="3" fillId="26" borderId="15" xfId="0" applyNumberFormat="1" applyFont="1" applyFill="1" applyBorder="1" applyAlignment="1">
      <alignment horizontal="center" vertical="center" wrapText="1"/>
    </xf>
    <xf numFmtId="2" fontId="3" fillId="26" borderId="1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justify"/>
    </xf>
    <xf numFmtId="0" fontId="0" fillId="2" borderId="25" xfId="0" applyFill="1" applyBorder="1" applyAlignment="1">
      <alignment vertical="justify"/>
    </xf>
    <xf numFmtId="0" fontId="0" fillId="2" borderId="26" xfId="0" applyFill="1" applyBorder="1" applyAlignment="1">
      <alignment vertical="justify"/>
    </xf>
    <xf numFmtId="2" fontId="7" fillId="26" borderId="11" xfId="53" applyNumberFormat="1" applyFont="1" applyFill="1" applyBorder="1" applyAlignment="1">
      <alignment horizontal="center" vertical="center" wrapText="1"/>
      <protection/>
    </xf>
    <xf numFmtId="2" fontId="7" fillId="26" borderId="13" xfId="53" applyNumberFormat="1" applyFont="1" applyFill="1" applyBorder="1" applyAlignment="1">
      <alignment horizontal="center" vertical="center" wrapText="1"/>
      <protection/>
    </xf>
    <xf numFmtId="2" fontId="3" fillId="26" borderId="11" xfId="53" applyNumberFormat="1" applyFont="1" applyFill="1" applyBorder="1" applyAlignment="1">
      <alignment horizontal="center" vertical="center" wrapText="1"/>
      <protection/>
    </xf>
    <xf numFmtId="2" fontId="3" fillId="26" borderId="13" xfId="53" applyNumberFormat="1" applyFont="1" applyFill="1" applyBorder="1" applyAlignment="1">
      <alignment horizontal="center" vertical="center" wrapText="1"/>
      <protection/>
    </xf>
    <xf numFmtId="2" fontId="3" fillId="26" borderId="11" xfId="53" applyNumberFormat="1" applyFont="1" applyFill="1" applyBorder="1" applyAlignment="1">
      <alignment horizontal="center" vertical="justify" wrapText="1"/>
      <protection/>
    </xf>
    <xf numFmtId="2" fontId="3" fillId="26" borderId="13" xfId="53" applyNumberFormat="1" applyFont="1" applyFill="1" applyBorder="1" applyAlignment="1">
      <alignment horizontal="center" vertical="justify" wrapText="1"/>
      <protection/>
    </xf>
    <xf numFmtId="2" fontId="7" fillId="26" borderId="11" xfId="53" applyNumberFormat="1" applyFont="1" applyFill="1" applyBorder="1" applyAlignment="1">
      <alignment horizontal="right" vertical="center" wrapText="1"/>
      <protection/>
    </xf>
    <xf numFmtId="2" fontId="7" fillId="26" borderId="15" xfId="53" applyNumberFormat="1" applyFont="1" applyFill="1" applyBorder="1" applyAlignment="1">
      <alignment horizontal="right" vertical="center" wrapText="1"/>
      <protection/>
    </xf>
    <xf numFmtId="2" fontId="8" fillId="26" borderId="11" xfId="53" applyNumberFormat="1" applyFont="1" applyFill="1" applyBorder="1" applyAlignment="1">
      <alignment horizontal="right" vertical="center" wrapText="1"/>
      <protection/>
    </xf>
    <xf numFmtId="2" fontId="8" fillId="26" borderId="15" xfId="53" applyNumberFormat="1" applyFont="1" applyFill="1" applyBorder="1" applyAlignment="1">
      <alignment horizontal="right" vertical="center" wrapText="1"/>
      <protection/>
    </xf>
    <xf numFmtId="2" fontId="3" fillId="26" borderId="11" xfId="53" applyNumberFormat="1" applyFont="1" applyFill="1" applyBorder="1" applyAlignment="1">
      <alignment horizontal="right" vertical="center" wrapText="1"/>
      <protection/>
    </xf>
    <xf numFmtId="2" fontId="3" fillId="26" borderId="15" xfId="53" applyNumberFormat="1" applyFont="1" applyFill="1" applyBorder="1" applyAlignment="1">
      <alignment horizontal="right" vertical="center" wrapText="1"/>
      <protection/>
    </xf>
    <xf numFmtId="2" fontId="3" fillId="26" borderId="15" xfId="53" applyNumberFormat="1" applyFont="1" applyFill="1" applyBorder="1" applyAlignment="1">
      <alignment horizontal="center" vertical="justify" wrapText="1"/>
      <protection/>
    </xf>
    <xf numFmtId="2" fontId="3" fillId="26" borderId="13" xfId="53" applyNumberFormat="1" applyFont="1" applyFill="1" applyBorder="1" applyAlignment="1">
      <alignment horizontal="right" vertical="center" wrapText="1"/>
      <protection/>
    </xf>
    <xf numFmtId="2" fontId="8" fillId="26" borderId="13" xfId="53" applyNumberFormat="1" applyFont="1" applyFill="1" applyBorder="1" applyAlignment="1">
      <alignment horizontal="right" vertical="center" wrapText="1"/>
      <protection/>
    </xf>
    <xf numFmtId="184" fontId="8" fillId="26" borderId="11" xfId="53" applyNumberFormat="1" applyFont="1" applyFill="1" applyBorder="1" applyAlignment="1">
      <alignment horizontal="center" vertical="justify" wrapText="1"/>
      <protection/>
    </xf>
    <xf numFmtId="184" fontId="8" fillId="26" borderId="13" xfId="53" applyNumberFormat="1" applyFont="1" applyFill="1" applyBorder="1" applyAlignment="1">
      <alignment horizontal="center" vertical="justify" wrapText="1"/>
      <protection/>
    </xf>
    <xf numFmtId="184" fontId="3" fillId="26" borderId="11" xfId="53" applyNumberFormat="1" applyFont="1" applyFill="1" applyBorder="1" applyAlignment="1">
      <alignment horizontal="right" vertical="center" wrapText="1"/>
      <protection/>
    </xf>
    <xf numFmtId="184" fontId="3" fillId="26" borderId="15" xfId="53" applyNumberFormat="1" applyFont="1" applyFill="1" applyBorder="1" applyAlignment="1">
      <alignment horizontal="right" vertical="center" wrapText="1"/>
      <protection/>
    </xf>
    <xf numFmtId="184" fontId="3" fillId="26" borderId="13" xfId="53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84" fontId="8" fillId="26" borderId="11" xfId="53" applyNumberFormat="1" applyFont="1" applyFill="1" applyBorder="1" applyAlignment="1">
      <alignment horizontal="right" vertical="center" wrapText="1"/>
      <protection/>
    </xf>
    <xf numFmtId="184" fontId="8" fillId="26" borderId="13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right" vertical="justify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188</xdr:row>
      <xdr:rowOff>0</xdr:rowOff>
    </xdr:from>
    <xdr:to>
      <xdr:col>0</xdr:col>
      <xdr:colOff>2238375</xdr:colOff>
      <xdr:row>188</xdr:row>
      <xdr:rowOff>0</xdr:rowOff>
    </xdr:to>
    <xdr:sp>
      <xdr:nvSpPr>
        <xdr:cNvPr id="1" name="Line 103"/>
        <xdr:cNvSpPr>
          <a:spLocks/>
        </xdr:cNvSpPr>
      </xdr:nvSpPr>
      <xdr:spPr>
        <a:xfrm>
          <a:off x="180975" y="17383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188</xdr:row>
      <xdr:rowOff>0</xdr:rowOff>
    </xdr:from>
    <xdr:to>
      <xdr:col>0</xdr:col>
      <xdr:colOff>2238375</xdr:colOff>
      <xdr:row>188</xdr:row>
      <xdr:rowOff>0</xdr:rowOff>
    </xdr:to>
    <xdr:sp>
      <xdr:nvSpPr>
        <xdr:cNvPr id="2" name="Line 104"/>
        <xdr:cNvSpPr>
          <a:spLocks/>
        </xdr:cNvSpPr>
      </xdr:nvSpPr>
      <xdr:spPr>
        <a:xfrm>
          <a:off x="161925" y="17383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133</xdr:row>
      <xdr:rowOff>0</xdr:rowOff>
    </xdr:from>
    <xdr:to>
      <xdr:col>0</xdr:col>
      <xdr:colOff>2238375</xdr:colOff>
      <xdr:row>133</xdr:row>
      <xdr:rowOff>0</xdr:rowOff>
    </xdr:to>
    <xdr:sp>
      <xdr:nvSpPr>
        <xdr:cNvPr id="3" name="Line 111"/>
        <xdr:cNvSpPr>
          <a:spLocks/>
        </xdr:cNvSpPr>
      </xdr:nvSpPr>
      <xdr:spPr>
        <a:xfrm>
          <a:off x="180975" y="158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133</xdr:row>
      <xdr:rowOff>0</xdr:rowOff>
    </xdr:from>
    <xdr:to>
      <xdr:col>0</xdr:col>
      <xdr:colOff>2238375</xdr:colOff>
      <xdr:row>133</xdr:row>
      <xdr:rowOff>0</xdr:rowOff>
    </xdr:to>
    <xdr:sp>
      <xdr:nvSpPr>
        <xdr:cNvPr id="4" name="Line 112"/>
        <xdr:cNvSpPr>
          <a:spLocks/>
        </xdr:cNvSpPr>
      </xdr:nvSpPr>
      <xdr:spPr>
        <a:xfrm>
          <a:off x="161925" y="1580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" name="Line 165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6" name="Line 166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" name="Line 179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" name="Line 180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9" name="Line 652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10" name="Line 653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11" name="Line 700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12" name="Line 701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13" name="Line 710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14" name="Line 711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15" name="Line 836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16" name="Line 837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17" name="Line 846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18" name="Line 847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19" name="Line 856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20" name="Line 857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1147</xdr:row>
      <xdr:rowOff>0</xdr:rowOff>
    </xdr:from>
    <xdr:to>
      <xdr:col>0</xdr:col>
      <xdr:colOff>2657475</xdr:colOff>
      <xdr:row>1147</xdr:row>
      <xdr:rowOff>0</xdr:rowOff>
    </xdr:to>
    <xdr:sp>
      <xdr:nvSpPr>
        <xdr:cNvPr id="21" name="Line 1259"/>
        <xdr:cNvSpPr>
          <a:spLocks/>
        </xdr:cNvSpPr>
      </xdr:nvSpPr>
      <xdr:spPr>
        <a:xfrm>
          <a:off x="266700" y="2834068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1147</xdr:row>
      <xdr:rowOff>0</xdr:rowOff>
    </xdr:from>
    <xdr:to>
      <xdr:col>0</xdr:col>
      <xdr:colOff>2657475</xdr:colOff>
      <xdr:row>1147</xdr:row>
      <xdr:rowOff>0</xdr:rowOff>
    </xdr:to>
    <xdr:sp>
      <xdr:nvSpPr>
        <xdr:cNvPr id="22" name="Line 1260"/>
        <xdr:cNvSpPr>
          <a:spLocks/>
        </xdr:cNvSpPr>
      </xdr:nvSpPr>
      <xdr:spPr>
        <a:xfrm>
          <a:off x="238125" y="2834068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1147</xdr:row>
      <xdr:rowOff>0</xdr:rowOff>
    </xdr:from>
    <xdr:to>
      <xdr:col>0</xdr:col>
      <xdr:colOff>2657475</xdr:colOff>
      <xdr:row>1147</xdr:row>
      <xdr:rowOff>0</xdr:rowOff>
    </xdr:to>
    <xdr:sp>
      <xdr:nvSpPr>
        <xdr:cNvPr id="23" name="Line 1261"/>
        <xdr:cNvSpPr>
          <a:spLocks/>
        </xdr:cNvSpPr>
      </xdr:nvSpPr>
      <xdr:spPr>
        <a:xfrm>
          <a:off x="238125" y="2834068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4" name="Line 516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5" name="Line 517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6" name="Line 1234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7" name="Line 1235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8" name="Line 460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29" name="Line 461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30" name="Line 1082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31" name="Line 1083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32" name="Line 376"/>
        <xdr:cNvSpPr>
          <a:spLocks/>
        </xdr:cNvSpPr>
      </xdr:nvSpPr>
      <xdr:spPr>
        <a:xfrm>
          <a:off x="180975" y="20907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913</xdr:row>
      <xdr:rowOff>0</xdr:rowOff>
    </xdr:from>
    <xdr:to>
      <xdr:col>0</xdr:col>
      <xdr:colOff>2238375</xdr:colOff>
      <xdr:row>913</xdr:row>
      <xdr:rowOff>0</xdr:rowOff>
    </xdr:to>
    <xdr:sp>
      <xdr:nvSpPr>
        <xdr:cNvPr id="33" name="Line 377"/>
        <xdr:cNvSpPr>
          <a:spLocks/>
        </xdr:cNvSpPr>
      </xdr:nvSpPr>
      <xdr:spPr>
        <a:xfrm>
          <a:off x="161925" y="20907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4" name="Line 632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5" name="Line 633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6" name="Line 642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7" name="Line 643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8" name="Line 496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39" name="Line 497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0" name="Line 506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1" name="Line 507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2" name="Line 1214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3" name="Line 1215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4" name="Line 1224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5" name="Line 1225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6" name="Line 440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7" name="Line 441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8" name="Line 450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49" name="Line 451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0" name="Line 1062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1" name="Line 1063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2" name="Line 1072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3" name="Line 1073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4" name="Line 225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5" name="Line 226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6" name="Line 366"/>
        <xdr:cNvSpPr>
          <a:spLocks/>
        </xdr:cNvSpPr>
      </xdr:nvSpPr>
      <xdr:spPr>
        <a:xfrm>
          <a:off x="180975" y="2197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936</xdr:row>
      <xdr:rowOff>0</xdr:rowOff>
    </xdr:from>
    <xdr:to>
      <xdr:col>0</xdr:col>
      <xdr:colOff>2238375</xdr:colOff>
      <xdr:row>936</xdr:row>
      <xdr:rowOff>0</xdr:rowOff>
    </xdr:to>
    <xdr:sp>
      <xdr:nvSpPr>
        <xdr:cNvPr id="57" name="Line 367"/>
        <xdr:cNvSpPr>
          <a:spLocks/>
        </xdr:cNvSpPr>
      </xdr:nvSpPr>
      <xdr:spPr>
        <a:xfrm>
          <a:off x="161925" y="219760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938</xdr:row>
      <xdr:rowOff>0</xdr:rowOff>
    </xdr:from>
    <xdr:to>
      <xdr:col>0</xdr:col>
      <xdr:colOff>2238375</xdr:colOff>
      <xdr:row>938</xdr:row>
      <xdr:rowOff>0</xdr:rowOff>
    </xdr:to>
    <xdr:sp>
      <xdr:nvSpPr>
        <xdr:cNvPr id="58" name="Line 286"/>
        <xdr:cNvSpPr>
          <a:spLocks/>
        </xdr:cNvSpPr>
      </xdr:nvSpPr>
      <xdr:spPr>
        <a:xfrm>
          <a:off x="180975" y="220322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938</xdr:row>
      <xdr:rowOff>0</xdr:rowOff>
    </xdr:from>
    <xdr:to>
      <xdr:col>0</xdr:col>
      <xdr:colOff>2238375</xdr:colOff>
      <xdr:row>938</xdr:row>
      <xdr:rowOff>0</xdr:rowOff>
    </xdr:to>
    <xdr:sp>
      <xdr:nvSpPr>
        <xdr:cNvPr id="59" name="Line 287"/>
        <xdr:cNvSpPr>
          <a:spLocks/>
        </xdr:cNvSpPr>
      </xdr:nvSpPr>
      <xdr:spPr>
        <a:xfrm>
          <a:off x="161925" y="22032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0" name="Line 165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1" name="Line 166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2" name="Line 700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3" name="Line 701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4" name="Line 710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5" name="Line 711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6" name="Line 632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7" name="Line 633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8" name="Line 642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69" name="Line 643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70" name="Line 652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71" name="Line 653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2" name="Line 496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3" name="Line 497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4" name="Line 506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5" name="Line 507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76" name="Line 516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77" name="Line 517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8" name="Line 1214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79" name="Line 1215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0" name="Line 1224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1" name="Line 1225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82" name="Line 1234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83" name="Line 1235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4" name="Line 440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5" name="Line 441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6" name="Line 450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87" name="Line 451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88" name="Line 460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89" name="Line 461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0" name="Line 1062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1" name="Line 1063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2" name="Line 1072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3" name="Line 1073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94" name="Line 1082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95" name="Line 1083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6" name="Line 225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7" name="Line 226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8" name="Line 366"/>
        <xdr:cNvSpPr>
          <a:spLocks/>
        </xdr:cNvSpPr>
      </xdr:nvSpPr>
      <xdr:spPr>
        <a:xfrm>
          <a:off x="180975" y="23219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968</xdr:row>
      <xdr:rowOff>0</xdr:rowOff>
    </xdr:from>
    <xdr:to>
      <xdr:col>0</xdr:col>
      <xdr:colOff>2238375</xdr:colOff>
      <xdr:row>968</xdr:row>
      <xdr:rowOff>0</xdr:rowOff>
    </xdr:to>
    <xdr:sp>
      <xdr:nvSpPr>
        <xdr:cNvPr id="99" name="Line 367"/>
        <xdr:cNvSpPr>
          <a:spLocks/>
        </xdr:cNvSpPr>
      </xdr:nvSpPr>
      <xdr:spPr>
        <a:xfrm>
          <a:off x="161925" y="23219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100" name="Line 376"/>
        <xdr:cNvSpPr>
          <a:spLocks/>
        </xdr:cNvSpPr>
      </xdr:nvSpPr>
      <xdr:spPr>
        <a:xfrm>
          <a:off x="180975" y="23356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972</xdr:row>
      <xdr:rowOff>0</xdr:rowOff>
    </xdr:from>
    <xdr:to>
      <xdr:col>0</xdr:col>
      <xdr:colOff>2238375</xdr:colOff>
      <xdr:row>972</xdr:row>
      <xdr:rowOff>0</xdr:rowOff>
    </xdr:to>
    <xdr:sp>
      <xdr:nvSpPr>
        <xdr:cNvPr id="101" name="Line 377"/>
        <xdr:cNvSpPr>
          <a:spLocks/>
        </xdr:cNvSpPr>
      </xdr:nvSpPr>
      <xdr:spPr>
        <a:xfrm>
          <a:off x="161925" y="23356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966</xdr:row>
      <xdr:rowOff>0</xdr:rowOff>
    </xdr:from>
    <xdr:to>
      <xdr:col>0</xdr:col>
      <xdr:colOff>2238375</xdr:colOff>
      <xdr:row>966</xdr:row>
      <xdr:rowOff>0</xdr:rowOff>
    </xdr:to>
    <xdr:sp>
      <xdr:nvSpPr>
        <xdr:cNvPr id="102" name="Line 9"/>
        <xdr:cNvSpPr>
          <a:spLocks/>
        </xdr:cNvSpPr>
      </xdr:nvSpPr>
      <xdr:spPr>
        <a:xfrm>
          <a:off x="180975" y="23120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966</xdr:row>
      <xdr:rowOff>0</xdr:rowOff>
    </xdr:from>
    <xdr:to>
      <xdr:col>0</xdr:col>
      <xdr:colOff>2238375</xdr:colOff>
      <xdr:row>966</xdr:row>
      <xdr:rowOff>0</xdr:rowOff>
    </xdr:to>
    <xdr:sp>
      <xdr:nvSpPr>
        <xdr:cNvPr id="103" name="Line 10"/>
        <xdr:cNvSpPr>
          <a:spLocks/>
        </xdr:cNvSpPr>
      </xdr:nvSpPr>
      <xdr:spPr>
        <a:xfrm>
          <a:off x="161925" y="231209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970</xdr:row>
      <xdr:rowOff>0</xdr:rowOff>
    </xdr:from>
    <xdr:to>
      <xdr:col>0</xdr:col>
      <xdr:colOff>2238375</xdr:colOff>
      <xdr:row>970</xdr:row>
      <xdr:rowOff>0</xdr:rowOff>
    </xdr:to>
    <xdr:sp>
      <xdr:nvSpPr>
        <xdr:cNvPr id="104" name="Line 286"/>
        <xdr:cNvSpPr>
          <a:spLocks/>
        </xdr:cNvSpPr>
      </xdr:nvSpPr>
      <xdr:spPr>
        <a:xfrm>
          <a:off x="180975" y="23314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970</xdr:row>
      <xdr:rowOff>0</xdr:rowOff>
    </xdr:from>
    <xdr:to>
      <xdr:col>0</xdr:col>
      <xdr:colOff>2238375</xdr:colOff>
      <xdr:row>970</xdr:row>
      <xdr:rowOff>0</xdr:rowOff>
    </xdr:to>
    <xdr:sp>
      <xdr:nvSpPr>
        <xdr:cNvPr id="105" name="Line 287"/>
        <xdr:cNvSpPr>
          <a:spLocks/>
        </xdr:cNvSpPr>
      </xdr:nvSpPr>
      <xdr:spPr>
        <a:xfrm>
          <a:off x="161925" y="23314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1"/>
  <sheetViews>
    <sheetView tabSelected="1" zoomScale="90" zoomScaleNormal="90" zoomScalePageLayoutView="0" workbookViewId="0" topLeftCell="A1">
      <selection activeCell="F6" sqref="F6"/>
    </sheetView>
  </sheetViews>
  <sheetFormatPr defaultColWidth="7.8984375" defaultRowHeight="15"/>
  <cols>
    <col min="1" max="1" width="27.8984375" style="4" customWidth="1"/>
    <col min="2" max="2" width="11.09765625" style="5" customWidth="1"/>
    <col min="3" max="3" width="10.09765625" style="1" customWidth="1"/>
    <col min="4" max="4" width="9.3984375" style="1" customWidth="1"/>
    <col min="5" max="5" width="10.3984375" style="1" customWidth="1"/>
    <col min="6" max="6" width="10.19921875" style="1" customWidth="1"/>
    <col min="7" max="7" width="10.09765625" style="1" customWidth="1"/>
    <col min="8" max="8" width="11.3984375" style="1" bestFit="1" customWidth="1"/>
    <col min="9" max="9" width="9.3984375" style="1" customWidth="1"/>
    <col min="10" max="10" width="10.69921875" style="1" customWidth="1"/>
    <col min="11" max="11" width="10" style="1" customWidth="1"/>
    <col min="12" max="12" width="10.59765625" style="1" customWidth="1"/>
    <col min="13" max="13" width="9.19921875" style="1" customWidth="1"/>
    <col min="14" max="16384" width="7.8984375" style="1" customWidth="1"/>
  </cols>
  <sheetData>
    <row r="1" spans="2:7" s="20" customFormat="1" ht="31.5" customHeight="1">
      <c r="B1" s="21"/>
      <c r="F1" s="339"/>
      <c r="G1" s="339"/>
    </row>
    <row r="2" spans="1:7" s="20" customFormat="1" ht="34.5" customHeight="1">
      <c r="A2" s="340" t="s">
        <v>446</v>
      </c>
      <c r="B2" s="340"/>
      <c r="C2" s="340"/>
      <c r="D2" s="340"/>
      <c r="E2" s="340"/>
      <c r="F2" s="340"/>
      <c r="G2" s="340"/>
    </row>
    <row r="3" spans="1:7" s="20" customFormat="1" ht="15.75">
      <c r="A3" s="341" t="s">
        <v>0</v>
      </c>
      <c r="B3" s="22" t="s">
        <v>3</v>
      </c>
      <c r="C3" s="23">
        <v>2016</v>
      </c>
      <c r="D3" s="24">
        <v>2017</v>
      </c>
      <c r="E3" s="343" t="s">
        <v>12</v>
      </c>
      <c r="F3" s="343"/>
      <c r="G3" s="343"/>
    </row>
    <row r="4" spans="1:7" s="20" customFormat="1" ht="15.75">
      <c r="A4" s="342"/>
      <c r="B4" s="26" t="s">
        <v>4</v>
      </c>
      <c r="C4" s="27" t="s">
        <v>1</v>
      </c>
      <c r="D4" s="28" t="s">
        <v>2</v>
      </c>
      <c r="E4" s="29">
        <v>2018</v>
      </c>
      <c r="F4" s="29">
        <v>2019</v>
      </c>
      <c r="G4" s="29">
        <v>2020</v>
      </c>
    </row>
    <row r="5" spans="1:7" s="20" customFormat="1" ht="15" customHeight="1">
      <c r="A5" s="336" t="s">
        <v>289</v>
      </c>
      <c r="B5" s="336"/>
      <c r="C5" s="336"/>
      <c r="D5" s="336"/>
      <c r="E5" s="336"/>
      <c r="F5" s="336"/>
      <c r="G5" s="336"/>
    </row>
    <row r="6" spans="1:9" s="20" customFormat="1" ht="72.75" customHeight="1">
      <c r="A6" s="30" t="s">
        <v>288</v>
      </c>
      <c r="B6" s="18" t="s">
        <v>57</v>
      </c>
      <c r="C6" s="94">
        <f>C9+C10+C23+C30</f>
        <v>3366987.5999999996</v>
      </c>
      <c r="D6" s="94">
        <f>D9+D10+D23+D30</f>
        <v>3422994.8000000003</v>
      </c>
      <c r="E6" s="94">
        <f>E9+E10+E23+E30</f>
        <v>3485980.1</v>
      </c>
      <c r="F6" s="94">
        <f>F9+F10+F23+F30</f>
        <v>3543906.6000000006</v>
      </c>
      <c r="G6" s="94">
        <f>G9+G10+G23+G30</f>
        <v>3610796.5</v>
      </c>
      <c r="H6" s="195"/>
      <c r="I6" s="197"/>
    </row>
    <row r="7" spans="1:7" s="20" customFormat="1" ht="15" customHeight="1">
      <c r="A7" s="30"/>
      <c r="B7" s="31" t="s">
        <v>8</v>
      </c>
      <c r="C7" s="94">
        <v>96.5</v>
      </c>
      <c r="D7" s="94">
        <f>D6/C6*100</f>
        <v>101.66342162947082</v>
      </c>
      <c r="E7" s="94">
        <f>E6/D6*100</f>
        <v>101.84006414499957</v>
      </c>
      <c r="F7" s="94">
        <f>F6/E6*100</f>
        <v>101.66169910149516</v>
      </c>
      <c r="G7" s="94">
        <f>G6/F6*100</f>
        <v>101.88746227115577</v>
      </c>
    </row>
    <row r="8" spans="1:7" s="20" customFormat="1" ht="15" customHeight="1">
      <c r="A8" s="32" t="s">
        <v>214</v>
      </c>
      <c r="B8" s="31"/>
      <c r="C8" s="94"/>
      <c r="D8" s="94"/>
      <c r="E8" s="94"/>
      <c r="F8" s="95"/>
      <c r="G8" s="95"/>
    </row>
    <row r="9" spans="1:7" s="20" customFormat="1" ht="15" customHeight="1">
      <c r="A9" s="33" t="s">
        <v>284</v>
      </c>
      <c r="B9" s="18" t="s">
        <v>57</v>
      </c>
      <c r="C9" s="94">
        <v>15714.9</v>
      </c>
      <c r="D9" s="94">
        <v>16422.1</v>
      </c>
      <c r="E9" s="94">
        <v>17079</v>
      </c>
      <c r="F9" s="94">
        <v>17762.1</v>
      </c>
      <c r="G9" s="94">
        <v>18472.6</v>
      </c>
    </row>
    <row r="10" spans="1:12" s="20" customFormat="1" ht="30.75" customHeight="1">
      <c r="A10" s="35" t="s">
        <v>285</v>
      </c>
      <c r="B10" s="18" t="s">
        <v>57</v>
      </c>
      <c r="C10" s="94">
        <f>C13+C15+C17+C19+C21</f>
        <v>3278488.6</v>
      </c>
      <c r="D10" s="94">
        <f>D13+D15+D17+D19+D21</f>
        <v>3331890.4</v>
      </c>
      <c r="E10" s="94">
        <f>E13+E15+E17+E19+E21</f>
        <v>3391850.4</v>
      </c>
      <c r="F10" s="94">
        <f>F13+F15+F17+F19+F21</f>
        <v>3446647.7</v>
      </c>
      <c r="G10" s="94">
        <f>G13+G15+G17+G19+G21</f>
        <v>3510300.4</v>
      </c>
      <c r="H10" s="195"/>
      <c r="I10" s="196"/>
      <c r="J10" s="196"/>
      <c r="K10" s="196"/>
      <c r="L10" s="197"/>
    </row>
    <row r="11" spans="1:7" s="20" customFormat="1" ht="15" customHeight="1" hidden="1">
      <c r="A11" s="36"/>
      <c r="B11" s="31" t="s">
        <v>8</v>
      </c>
      <c r="C11" s="94">
        <v>95.5</v>
      </c>
      <c r="D11" s="94">
        <f>D10/C10*100</f>
        <v>101.62885422264394</v>
      </c>
      <c r="E11" s="94">
        <f>E10/D10*100</f>
        <v>101.79957900175829</v>
      </c>
      <c r="F11" s="94">
        <f>F10/E10*100</f>
        <v>101.61555769086988</v>
      </c>
      <c r="G11" s="94">
        <f>G10/F10*100</f>
        <v>101.84680029815638</v>
      </c>
    </row>
    <row r="12" spans="1:7" s="20" customFormat="1" ht="15" customHeight="1" hidden="1">
      <c r="A12" s="34" t="s">
        <v>199</v>
      </c>
      <c r="B12" s="31"/>
      <c r="C12" s="94"/>
      <c r="D12" s="94"/>
      <c r="E12" s="94"/>
      <c r="F12" s="95"/>
      <c r="G12" s="95"/>
    </row>
    <row r="13" spans="1:7" s="20" customFormat="1" ht="15" customHeight="1" hidden="1">
      <c r="A13" s="147" t="s">
        <v>355</v>
      </c>
      <c r="B13" s="148" t="s">
        <v>57</v>
      </c>
      <c r="C13" s="149">
        <v>294347.6</v>
      </c>
      <c r="D13" s="149">
        <v>297000.4</v>
      </c>
      <c r="E13" s="149">
        <v>305910.4</v>
      </c>
      <c r="F13" s="151">
        <v>315087.7</v>
      </c>
      <c r="G13" s="151">
        <v>324540.4</v>
      </c>
    </row>
    <row r="14" spans="1:7" s="20" customFormat="1" ht="15" customHeight="1" hidden="1">
      <c r="A14" s="147"/>
      <c r="B14" s="150" t="s">
        <v>8</v>
      </c>
      <c r="C14" s="149">
        <v>82</v>
      </c>
      <c r="D14" s="149">
        <f>D13/C13*100</f>
        <v>100.90124736875723</v>
      </c>
      <c r="E14" s="149">
        <f>E13/D13*100</f>
        <v>102.9999959596014</v>
      </c>
      <c r="F14" s="149">
        <f>F13/E13*100</f>
        <v>102.99999607728276</v>
      </c>
      <c r="G14" s="149">
        <f>G13/F13*100</f>
        <v>103.00002189866504</v>
      </c>
    </row>
    <row r="15" spans="1:7" s="20" customFormat="1" ht="15" customHeight="1" hidden="1">
      <c r="A15" s="147" t="s">
        <v>379</v>
      </c>
      <c r="B15" s="148" t="s">
        <v>57</v>
      </c>
      <c r="C15" s="149">
        <v>1759687</v>
      </c>
      <c r="D15" s="149">
        <v>1800000</v>
      </c>
      <c r="E15" s="149">
        <v>1820000</v>
      </c>
      <c r="F15" s="151">
        <v>1830000</v>
      </c>
      <c r="G15" s="151">
        <v>1850000</v>
      </c>
    </row>
    <row r="16" spans="1:7" s="20" customFormat="1" ht="15" customHeight="1" hidden="1">
      <c r="A16" s="147"/>
      <c r="B16" s="150" t="s">
        <v>8</v>
      </c>
      <c r="C16" s="149">
        <v>98.9</v>
      </c>
      <c r="D16" s="149">
        <f>D15/C15*100</f>
        <v>102.29091878271535</v>
      </c>
      <c r="E16" s="149">
        <f>E15/D15*100</f>
        <v>101.11111111111111</v>
      </c>
      <c r="F16" s="149">
        <f>F15/E15*100</f>
        <v>100.54945054945054</v>
      </c>
      <c r="G16" s="149">
        <f>G15/F15*100</f>
        <v>101.09289617486338</v>
      </c>
    </row>
    <row r="17" spans="1:7" s="20" customFormat="1" ht="15" customHeight="1" hidden="1">
      <c r="A17" s="152" t="s">
        <v>385</v>
      </c>
      <c r="B17" s="148" t="s">
        <v>57</v>
      </c>
      <c r="C17" s="149">
        <v>1130034</v>
      </c>
      <c r="D17" s="149">
        <v>1140190</v>
      </c>
      <c r="E17" s="149">
        <v>1170690</v>
      </c>
      <c r="F17" s="151">
        <v>1205800</v>
      </c>
      <c r="G17" s="151">
        <v>1240000</v>
      </c>
    </row>
    <row r="18" spans="1:7" s="20" customFormat="1" ht="15" customHeight="1" hidden="1">
      <c r="A18" s="147"/>
      <c r="B18" s="150" t="s">
        <v>8</v>
      </c>
      <c r="C18" s="149">
        <v>100.8</v>
      </c>
      <c r="D18" s="149">
        <f>D17/C17*100</f>
        <v>100.89873402039231</v>
      </c>
      <c r="E18" s="149">
        <f>E17/D17*100</f>
        <v>102.67499276436382</v>
      </c>
      <c r="F18" s="149">
        <f>F17/E17*100</f>
        <v>102.99908600910574</v>
      </c>
      <c r="G18" s="149">
        <f>G17/F17*100</f>
        <v>102.83629125891525</v>
      </c>
    </row>
    <row r="19" spans="1:7" s="20" customFormat="1" ht="36" customHeight="1" hidden="1">
      <c r="A19" s="152" t="s">
        <v>422</v>
      </c>
      <c r="B19" s="153" t="s">
        <v>57</v>
      </c>
      <c r="C19" s="154">
        <v>92820</v>
      </c>
      <c r="D19" s="154">
        <v>93000</v>
      </c>
      <c r="E19" s="154">
        <v>93500</v>
      </c>
      <c r="F19" s="154">
        <v>94000</v>
      </c>
      <c r="G19" s="154">
        <v>94000</v>
      </c>
    </row>
    <row r="20" spans="1:7" s="20" customFormat="1" ht="15" customHeight="1" hidden="1">
      <c r="A20" s="147"/>
      <c r="B20" s="150" t="s">
        <v>8</v>
      </c>
      <c r="C20" s="149">
        <v>54.6</v>
      </c>
      <c r="D20" s="149">
        <f>D19/C19*100</f>
        <v>100.19392372333549</v>
      </c>
      <c r="E20" s="149">
        <f>E19/D19*100</f>
        <v>100.53763440860214</v>
      </c>
      <c r="F20" s="149">
        <f>F19/E19*100</f>
        <v>100.53475935828877</v>
      </c>
      <c r="G20" s="149">
        <f>G19/F19*100</f>
        <v>100</v>
      </c>
    </row>
    <row r="21" spans="1:7" s="20" customFormat="1" ht="15" customHeight="1" hidden="1">
      <c r="A21" s="147" t="s">
        <v>412</v>
      </c>
      <c r="B21" s="153" t="s">
        <v>57</v>
      </c>
      <c r="C21" s="149">
        <v>1600</v>
      </c>
      <c r="D21" s="149">
        <v>1700</v>
      </c>
      <c r="E21" s="149">
        <v>1750</v>
      </c>
      <c r="F21" s="151">
        <v>1760</v>
      </c>
      <c r="G21" s="151">
        <v>1760</v>
      </c>
    </row>
    <row r="22" spans="1:7" s="20" customFormat="1" ht="19.5" customHeight="1" hidden="1">
      <c r="A22" s="147"/>
      <c r="B22" s="150" t="s">
        <v>8</v>
      </c>
      <c r="C22" s="149">
        <v>152.7</v>
      </c>
      <c r="D22" s="149">
        <f>D21/C21*100</f>
        <v>106.25</v>
      </c>
      <c r="E22" s="149">
        <f>E21/D21*100</f>
        <v>102.94117647058823</v>
      </c>
      <c r="F22" s="151">
        <f>F21/E21*100</f>
        <v>100.57142857142858</v>
      </c>
      <c r="G22" s="151">
        <f>G21/F21*100</f>
        <v>100</v>
      </c>
    </row>
    <row r="23" spans="1:7" s="20" customFormat="1" ht="48.75" customHeight="1">
      <c r="A23" s="35" t="s">
        <v>286</v>
      </c>
      <c r="B23" s="18" t="s">
        <v>57</v>
      </c>
      <c r="C23" s="94">
        <f>C28+C26</f>
        <v>39341.8</v>
      </c>
      <c r="D23" s="94">
        <f>D28+D26</f>
        <v>40806.7</v>
      </c>
      <c r="E23" s="94">
        <f>E28+E26</f>
        <v>42123.1</v>
      </c>
      <c r="F23" s="94">
        <f>F28+F26</f>
        <v>43482.2</v>
      </c>
      <c r="G23" s="94">
        <f>G28+G26</f>
        <v>44885.6</v>
      </c>
    </row>
    <row r="24" spans="1:7" s="20" customFormat="1" ht="15" customHeight="1" hidden="1">
      <c r="A24" s="32"/>
      <c r="B24" s="31" t="s">
        <v>8</v>
      </c>
      <c r="C24" s="94">
        <v>107.6</v>
      </c>
      <c r="D24" s="94">
        <f>D23/C23*100</f>
        <v>103.72352053032652</v>
      </c>
      <c r="E24" s="94">
        <f>E23/D23*100</f>
        <v>103.22594083814668</v>
      </c>
      <c r="F24" s="94">
        <f>F23/E23*100</f>
        <v>103.22649567576936</v>
      </c>
      <c r="G24" s="94">
        <f>G23/F23*100</f>
        <v>103.22752758600072</v>
      </c>
    </row>
    <row r="25" spans="1:7" s="20" customFormat="1" ht="15" customHeight="1" hidden="1">
      <c r="A25" s="34" t="s">
        <v>199</v>
      </c>
      <c r="B25" s="37"/>
      <c r="C25" s="94"/>
      <c r="D25" s="94"/>
      <c r="E25" s="94"/>
      <c r="F25" s="95"/>
      <c r="G25" s="95"/>
    </row>
    <row r="26" spans="1:7" s="20" customFormat="1" ht="15" customHeight="1" hidden="1">
      <c r="A26" s="147" t="s">
        <v>355</v>
      </c>
      <c r="B26" s="148" t="s">
        <v>57</v>
      </c>
      <c r="C26" s="149">
        <v>8789.2</v>
      </c>
      <c r="D26" s="149">
        <v>9184.7</v>
      </c>
      <c r="E26" s="149">
        <v>9552.1</v>
      </c>
      <c r="F26" s="151">
        <v>9934.2</v>
      </c>
      <c r="G26" s="151">
        <v>10331.6</v>
      </c>
    </row>
    <row r="27" spans="1:7" s="20" customFormat="1" ht="15" customHeight="1" hidden="1">
      <c r="A27" s="38"/>
      <c r="B27" s="150" t="s">
        <v>8</v>
      </c>
      <c r="C27" s="149">
        <v>109</v>
      </c>
      <c r="D27" s="149">
        <f>D26/C26*100</f>
        <v>104.49984071360305</v>
      </c>
      <c r="E27" s="149">
        <f>E26/D26*100</f>
        <v>104.00013065206267</v>
      </c>
      <c r="F27" s="149">
        <f>F26/E26*100</f>
        <v>104.00016750243401</v>
      </c>
      <c r="G27" s="149">
        <f>G26/F26*100</f>
        <v>104.00032211954662</v>
      </c>
    </row>
    <row r="28" spans="1:7" s="20" customFormat="1" ht="15" customHeight="1" hidden="1">
      <c r="A28" s="146" t="s">
        <v>389</v>
      </c>
      <c r="B28" s="148" t="s">
        <v>57</v>
      </c>
      <c r="C28" s="149">
        <v>30552.6</v>
      </c>
      <c r="D28" s="149">
        <v>31622</v>
      </c>
      <c r="E28" s="149">
        <v>32571</v>
      </c>
      <c r="F28" s="149">
        <v>33548</v>
      </c>
      <c r="G28" s="149">
        <v>34554</v>
      </c>
    </row>
    <row r="29" spans="1:7" s="20" customFormat="1" ht="18" customHeight="1" hidden="1">
      <c r="A29" s="38"/>
      <c r="B29" s="31" t="s">
        <v>8</v>
      </c>
      <c r="C29" s="94">
        <v>106.2</v>
      </c>
      <c r="D29" s="94">
        <f>D28/C28*100</f>
        <v>103.50019310958807</v>
      </c>
      <c r="E29" s="94">
        <f>E28/D28*100</f>
        <v>103.00107520080957</v>
      </c>
      <c r="F29" s="94">
        <f>F28/E28*100</f>
        <v>102.99960087194128</v>
      </c>
      <c r="G29" s="94">
        <f>G28/F28*100</f>
        <v>102.99868844640514</v>
      </c>
    </row>
    <row r="30" spans="1:7" s="40" customFormat="1" ht="81.75" customHeight="1">
      <c r="A30" s="39" t="s">
        <v>287</v>
      </c>
      <c r="B30" s="39" t="s">
        <v>57</v>
      </c>
      <c r="C30" s="96">
        <f>C33+C35+C37+C39</f>
        <v>33442.3</v>
      </c>
      <c r="D30" s="96">
        <f>D33+D35+D37+D39</f>
        <v>33875.6</v>
      </c>
      <c r="E30" s="96">
        <f>E33+E35+E37+E39</f>
        <v>34927.6</v>
      </c>
      <c r="F30" s="96">
        <f>F33+F35+F37+F39</f>
        <v>36014.6</v>
      </c>
      <c r="G30" s="96">
        <f>G33+G35+G37+G39</f>
        <v>37137.9</v>
      </c>
    </row>
    <row r="31" spans="1:7" s="20" customFormat="1" ht="15" customHeight="1" hidden="1">
      <c r="A31" s="17"/>
      <c r="B31" s="41" t="s">
        <v>8</v>
      </c>
      <c r="C31" s="94">
        <v>119.6</v>
      </c>
      <c r="D31" s="94">
        <f>D30/C30*100</f>
        <v>101.29566447283828</v>
      </c>
      <c r="E31" s="94">
        <f>E30/D30*100</f>
        <v>103.10548005053786</v>
      </c>
      <c r="F31" s="94">
        <f>F30/E30*100</f>
        <v>103.1121519944113</v>
      </c>
      <c r="G31" s="94">
        <f>G30/F30*100</f>
        <v>103.11901284479073</v>
      </c>
    </row>
    <row r="32" spans="1:7" s="20" customFormat="1" ht="15" customHeight="1" hidden="1">
      <c r="A32" s="42" t="s">
        <v>199</v>
      </c>
      <c r="B32" s="43"/>
      <c r="C32" s="94"/>
      <c r="D32" s="94"/>
      <c r="E32" s="94"/>
      <c r="F32" s="95"/>
      <c r="G32" s="95"/>
    </row>
    <row r="33" spans="1:7" s="20" customFormat="1" ht="15" customHeight="1" hidden="1">
      <c r="A33" s="147" t="s">
        <v>350</v>
      </c>
      <c r="B33" s="155" t="s">
        <v>57</v>
      </c>
      <c r="C33" s="149">
        <v>1864.7</v>
      </c>
      <c r="D33" s="149">
        <v>1948.6</v>
      </c>
      <c r="E33" s="149">
        <v>2026.6</v>
      </c>
      <c r="F33" s="151">
        <v>2107.6</v>
      </c>
      <c r="G33" s="151">
        <v>2191.9</v>
      </c>
    </row>
    <row r="34" spans="1:7" s="20" customFormat="1" ht="15" customHeight="1" hidden="1">
      <c r="A34" s="156"/>
      <c r="B34" s="148" t="s">
        <v>8</v>
      </c>
      <c r="C34" s="149">
        <v>110.6</v>
      </c>
      <c r="D34" s="149">
        <f>D33/C33*100</f>
        <v>104.4993832788116</v>
      </c>
      <c r="E34" s="149">
        <f>E33/D33*100</f>
        <v>104.00287385815457</v>
      </c>
      <c r="F34" s="149">
        <f>F33/E33*100</f>
        <v>103.99684200138162</v>
      </c>
      <c r="G34" s="149">
        <f>G33/F33*100</f>
        <v>103.99981021066618</v>
      </c>
    </row>
    <row r="35" spans="1:7" s="20" customFormat="1" ht="15" customHeight="1" hidden="1">
      <c r="A35" s="157" t="s">
        <v>390</v>
      </c>
      <c r="B35" s="155" t="s">
        <v>57</v>
      </c>
      <c r="C35" s="149">
        <v>30627.9</v>
      </c>
      <c r="D35" s="149">
        <v>30934</v>
      </c>
      <c r="E35" s="149">
        <v>31862</v>
      </c>
      <c r="F35" s="149">
        <v>32818</v>
      </c>
      <c r="G35" s="149">
        <v>33803</v>
      </c>
    </row>
    <row r="36" spans="1:7" s="20" customFormat="1" ht="15" customHeight="1" hidden="1">
      <c r="A36" s="156"/>
      <c r="B36" s="148" t="s">
        <v>8</v>
      </c>
      <c r="C36" s="149">
        <v>131</v>
      </c>
      <c r="D36" s="149">
        <f>D35/C35*100</f>
        <v>100.99941556554643</v>
      </c>
      <c r="E36" s="149">
        <f>E35/D35*100</f>
        <v>102.99993534622098</v>
      </c>
      <c r="F36" s="149">
        <f>F35/E35*100</f>
        <v>103.00043939489048</v>
      </c>
      <c r="G36" s="149">
        <f>G35/F35*100</f>
        <v>103.00140166981535</v>
      </c>
    </row>
    <row r="37" spans="1:7" s="20" customFormat="1" ht="34.5" customHeight="1" hidden="1">
      <c r="A37" s="192" t="s">
        <v>441</v>
      </c>
      <c r="B37" s="155" t="s">
        <v>57</v>
      </c>
      <c r="C37" s="149">
        <v>712.7</v>
      </c>
      <c r="D37" s="149">
        <v>745</v>
      </c>
      <c r="E37" s="149">
        <v>782</v>
      </c>
      <c r="F37" s="149">
        <v>821</v>
      </c>
      <c r="G37" s="149">
        <v>862</v>
      </c>
    </row>
    <row r="38" spans="1:7" s="20" customFormat="1" ht="15" customHeight="1" hidden="1">
      <c r="A38" s="156"/>
      <c r="B38" s="148" t="s">
        <v>8</v>
      </c>
      <c r="C38" s="149">
        <v>83.2</v>
      </c>
      <c r="D38" s="149">
        <f>D37/C37*100</f>
        <v>104.53206117581028</v>
      </c>
      <c r="E38" s="149">
        <f>E37/D37*100</f>
        <v>104.96644295302013</v>
      </c>
      <c r="F38" s="149">
        <f>F37/E37*100</f>
        <v>104.98721227621483</v>
      </c>
      <c r="G38" s="149">
        <f>G37/F37*100</f>
        <v>104.99390986601705</v>
      </c>
    </row>
    <row r="39" spans="1:7" s="20" customFormat="1" ht="15" customHeight="1" hidden="1">
      <c r="A39" s="193" t="s">
        <v>403</v>
      </c>
      <c r="B39" s="194" t="s">
        <v>57</v>
      </c>
      <c r="C39" s="149">
        <v>237</v>
      </c>
      <c r="D39" s="149">
        <v>248</v>
      </c>
      <c r="E39" s="149">
        <v>257</v>
      </c>
      <c r="F39" s="149">
        <v>268</v>
      </c>
      <c r="G39" s="149">
        <v>281</v>
      </c>
    </row>
    <row r="40" spans="1:7" s="20" customFormat="1" ht="15" customHeight="1" hidden="1">
      <c r="A40" s="156"/>
      <c r="B40" s="148" t="s">
        <v>8</v>
      </c>
      <c r="C40" s="149">
        <v>88.8</v>
      </c>
      <c r="D40" s="149">
        <f>D39/C39*100</f>
        <v>104.64135021097047</v>
      </c>
      <c r="E40" s="149">
        <f>E39/D39*100</f>
        <v>103.62903225806453</v>
      </c>
      <c r="F40" s="149">
        <f>F39/E39*100</f>
        <v>104.28015564202336</v>
      </c>
      <c r="G40" s="149">
        <f>G39/F39*100</f>
        <v>104.8507462686567</v>
      </c>
    </row>
    <row r="41" spans="1:7" s="20" customFormat="1" ht="15" customHeight="1" hidden="1">
      <c r="A41" s="156"/>
      <c r="B41" s="148"/>
      <c r="C41" s="149"/>
      <c r="D41" s="149"/>
      <c r="E41" s="149"/>
      <c r="F41" s="149"/>
      <c r="G41" s="149"/>
    </row>
    <row r="42" spans="1:7" s="20" customFormat="1" ht="57" customHeight="1">
      <c r="A42" s="17" t="s">
        <v>215</v>
      </c>
      <c r="B42" s="18"/>
      <c r="C42" s="94"/>
      <c r="D42" s="94"/>
      <c r="E42" s="94"/>
      <c r="F42" s="95"/>
      <c r="G42" s="95"/>
    </row>
    <row r="43" spans="1:7" s="20" customFormat="1" ht="15" customHeight="1">
      <c r="A43" s="17"/>
      <c r="B43" s="18" t="s">
        <v>55</v>
      </c>
      <c r="C43" s="94"/>
      <c r="D43" s="94"/>
      <c r="E43" s="94"/>
      <c r="F43" s="95"/>
      <c r="G43" s="95"/>
    </row>
    <row r="44" spans="1:7" s="20" customFormat="1" ht="15" customHeight="1">
      <c r="A44" s="17"/>
      <c r="B44" s="18" t="s">
        <v>8</v>
      </c>
      <c r="C44" s="94"/>
      <c r="D44" s="94"/>
      <c r="E44" s="94"/>
      <c r="F44" s="95"/>
      <c r="G44" s="95"/>
    </row>
    <row r="45" spans="1:7" s="20" customFormat="1" ht="120.75" customHeight="1" hidden="1">
      <c r="A45" s="344" t="s">
        <v>290</v>
      </c>
      <c r="B45" s="345"/>
      <c r="C45" s="345"/>
      <c r="D45" s="345"/>
      <c r="E45" s="345"/>
      <c r="F45" s="345"/>
      <c r="G45" s="346"/>
    </row>
    <row r="46" spans="1:7" s="20" customFormat="1" ht="15" customHeight="1" hidden="1">
      <c r="A46" s="147" t="s">
        <v>350</v>
      </c>
      <c r="B46" s="158"/>
      <c r="C46" s="158"/>
      <c r="D46" s="158"/>
      <c r="E46" s="158"/>
      <c r="F46" s="158"/>
      <c r="G46" s="158"/>
    </row>
    <row r="47" spans="1:7" s="20" customFormat="1" ht="15" customHeight="1" hidden="1">
      <c r="A47" s="147" t="s">
        <v>351</v>
      </c>
      <c r="B47" s="148" t="s">
        <v>352</v>
      </c>
      <c r="C47" s="159">
        <v>124.1</v>
      </c>
      <c r="D47" s="159">
        <v>125</v>
      </c>
      <c r="E47" s="159">
        <v>125</v>
      </c>
      <c r="F47" s="159">
        <v>125</v>
      </c>
      <c r="G47" s="159">
        <v>125</v>
      </c>
    </row>
    <row r="48" spans="1:7" s="20" customFormat="1" ht="14.25" customHeight="1" hidden="1">
      <c r="A48" s="147"/>
      <c r="B48" s="150" t="s">
        <v>8</v>
      </c>
      <c r="C48" s="159">
        <v>79</v>
      </c>
      <c r="D48" s="149">
        <f>D47/C47*100</f>
        <v>100.72522159548751</v>
      </c>
      <c r="E48" s="149">
        <f>E47/D47*100</f>
        <v>100</v>
      </c>
      <c r="F48" s="149">
        <f>F47/E47*100</f>
        <v>100</v>
      </c>
      <c r="G48" s="149">
        <f>G47/F47*100</f>
        <v>100</v>
      </c>
    </row>
    <row r="49" spans="1:7" s="20" customFormat="1" ht="14.25" customHeight="1" hidden="1">
      <c r="A49" s="147" t="s">
        <v>355</v>
      </c>
      <c r="B49" s="150"/>
      <c r="C49" s="159"/>
      <c r="D49" s="149"/>
      <c r="E49" s="149"/>
      <c r="F49" s="149"/>
      <c r="G49" s="149"/>
    </row>
    <row r="50" spans="1:7" s="20" customFormat="1" ht="14.25" customHeight="1" hidden="1">
      <c r="A50" s="147" t="s">
        <v>353</v>
      </c>
      <c r="B50" s="150" t="s">
        <v>354</v>
      </c>
      <c r="C50" s="159">
        <v>51</v>
      </c>
      <c r="D50" s="149">
        <v>50</v>
      </c>
      <c r="E50" s="149">
        <v>50</v>
      </c>
      <c r="F50" s="149">
        <v>50</v>
      </c>
      <c r="G50" s="149">
        <v>50</v>
      </c>
    </row>
    <row r="51" spans="1:7" s="20" customFormat="1" ht="14.25" customHeight="1" hidden="1">
      <c r="A51" s="147"/>
      <c r="B51" s="150" t="s">
        <v>8</v>
      </c>
      <c r="C51" s="159">
        <v>79</v>
      </c>
      <c r="D51" s="149">
        <f>D50/C50*100</f>
        <v>98.0392156862745</v>
      </c>
      <c r="E51" s="149">
        <f>E50/D50*100</f>
        <v>100</v>
      </c>
      <c r="F51" s="149">
        <f>F50/E50*100</f>
        <v>100</v>
      </c>
      <c r="G51" s="149">
        <f>G50/F50*100</f>
        <v>100</v>
      </c>
    </row>
    <row r="52" spans="1:7" s="20" customFormat="1" ht="14.25" customHeight="1" hidden="1">
      <c r="A52" s="147" t="s">
        <v>379</v>
      </c>
      <c r="B52" s="150"/>
      <c r="C52" s="159"/>
      <c r="D52" s="149"/>
      <c r="E52" s="149"/>
      <c r="F52" s="149"/>
      <c r="G52" s="149"/>
    </row>
    <row r="53" spans="1:7" s="20" customFormat="1" ht="14.25" customHeight="1" hidden="1">
      <c r="A53" s="158" t="s">
        <v>380</v>
      </c>
      <c r="B53" s="150" t="s">
        <v>381</v>
      </c>
      <c r="C53" s="159">
        <v>50023</v>
      </c>
      <c r="D53" s="149">
        <v>55000</v>
      </c>
      <c r="E53" s="149">
        <v>56000</v>
      </c>
      <c r="F53" s="149">
        <v>57000</v>
      </c>
      <c r="G53" s="149">
        <v>58000</v>
      </c>
    </row>
    <row r="54" spans="1:7" s="20" customFormat="1" ht="14.25" customHeight="1" hidden="1">
      <c r="A54" s="158"/>
      <c r="B54" s="150" t="s">
        <v>8</v>
      </c>
      <c r="C54" s="159">
        <v>97.9</v>
      </c>
      <c r="D54" s="149">
        <f>D53/C53*100</f>
        <v>109.94942326529795</v>
      </c>
      <c r="E54" s="149">
        <f>E53/D53*100</f>
        <v>101.81818181818181</v>
      </c>
      <c r="F54" s="149">
        <f>F53/E53*100</f>
        <v>101.78571428571428</v>
      </c>
      <c r="G54" s="149">
        <f>G53/F53*100</f>
        <v>101.75438596491229</v>
      </c>
    </row>
    <row r="55" spans="1:7" s="20" customFormat="1" ht="14.25" customHeight="1" hidden="1">
      <c r="A55" s="152" t="s">
        <v>384</v>
      </c>
      <c r="B55" s="150"/>
      <c r="C55" s="159"/>
      <c r="D55" s="149"/>
      <c r="E55" s="149"/>
      <c r="F55" s="149"/>
      <c r="G55" s="149"/>
    </row>
    <row r="56" spans="1:7" s="20" customFormat="1" ht="14.25" customHeight="1" hidden="1">
      <c r="A56" s="158" t="s">
        <v>387</v>
      </c>
      <c r="B56" s="150" t="s">
        <v>386</v>
      </c>
      <c r="C56" s="159">
        <v>32038</v>
      </c>
      <c r="D56" s="149">
        <v>31500</v>
      </c>
      <c r="E56" s="149">
        <v>31650</v>
      </c>
      <c r="F56" s="149">
        <v>31890</v>
      </c>
      <c r="G56" s="149">
        <v>32100</v>
      </c>
    </row>
    <row r="57" spans="1:7" s="20" customFormat="1" ht="14.25" customHeight="1" hidden="1">
      <c r="A57" s="158"/>
      <c r="B57" s="150" t="s">
        <v>8</v>
      </c>
      <c r="C57" s="159">
        <v>87.8</v>
      </c>
      <c r="D57" s="149">
        <f>D56/C56*100</f>
        <v>98.32074411636182</v>
      </c>
      <c r="E57" s="149">
        <f>E56/D56*100</f>
        <v>100.47619047619048</v>
      </c>
      <c r="F57" s="149">
        <f>F56/E56*100</f>
        <v>100.75829383886257</v>
      </c>
      <c r="G57" s="149">
        <f>G56/F56*100</f>
        <v>100.6585136406397</v>
      </c>
    </row>
    <row r="58" spans="1:7" s="20" customFormat="1" ht="32.25" customHeight="1" hidden="1">
      <c r="A58" s="152" t="s">
        <v>422</v>
      </c>
      <c r="B58" s="31"/>
      <c r="C58" s="106"/>
      <c r="D58" s="94"/>
      <c r="E58" s="94"/>
      <c r="F58" s="94"/>
      <c r="G58" s="94"/>
    </row>
    <row r="59" spans="1:7" s="20" customFormat="1" ht="28.5" customHeight="1" hidden="1">
      <c r="A59" s="157" t="s">
        <v>419</v>
      </c>
      <c r="B59" s="155" t="s">
        <v>381</v>
      </c>
      <c r="C59" s="160">
        <v>284</v>
      </c>
      <c r="D59" s="160">
        <v>265</v>
      </c>
      <c r="E59" s="160">
        <v>265</v>
      </c>
      <c r="F59" s="160">
        <v>265</v>
      </c>
      <c r="G59" s="160">
        <v>265</v>
      </c>
    </row>
    <row r="60" spans="1:7" s="20" customFormat="1" ht="14.25" customHeight="1" hidden="1">
      <c r="A60" s="157"/>
      <c r="B60" s="155" t="s">
        <v>8</v>
      </c>
      <c r="C60" s="160">
        <v>15.2</v>
      </c>
      <c r="D60" s="161">
        <f>D59/C59*100</f>
        <v>93.30985915492957</v>
      </c>
      <c r="E60" s="161">
        <f>E59/D59*100</f>
        <v>100</v>
      </c>
      <c r="F60" s="161">
        <f>F59/E59*100</f>
        <v>100</v>
      </c>
      <c r="G60" s="161">
        <f>G59/F59*100</f>
        <v>100</v>
      </c>
    </row>
    <row r="61" spans="1:7" s="20" customFormat="1" ht="14.25" customHeight="1" hidden="1">
      <c r="A61" s="157" t="s">
        <v>420</v>
      </c>
      <c r="B61" s="155" t="s">
        <v>381</v>
      </c>
      <c r="C61" s="160">
        <v>205</v>
      </c>
      <c r="D61" s="160">
        <v>205</v>
      </c>
      <c r="E61" s="160">
        <v>205</v>
      </c>
      <c r="F61" s="160">
        <v>205</v>
      </c>
      <c r="G61" s="160">
        <v>205</v>
      </c>
    </row>
    <row r="62" spans="1:7" s="20" customFormat="1" ht="14.25" customHeight="1" hidden="1">
      <c r="A62" s="157"/>
      <c r="B62" s="155" t="s">
        <v>8</v>
      </c>
      <c r="C62" s="160">
        <v>75.9</v>
      </c>
      <c r="D62" s="161">
        <f>D61/C61*100</f>
        <v>100</v>
      </c>
      <c r="E62" s="161">
        <f>E61/D61*100</f>
        <v>100</v>
      </c>
      <c r="F62" s="161">
        <f>F61/E61*100</f>
        <v>100</v>
      </c>
      <c r="G62" s="161">
        <f>G61/F61*100</f>
        <v>100</v>
      </c>
    </row>
    <row r="63" spans="1:7" s="20" customFormat="1" ht="15" customHeight="1" hidden="1">
      <c r="A63" s="157" t="s">
        <v>421</v>
      </c>
      <c r="B63" s="155" t="s">
        <v>381</v>
      </c>
      <c r="C63" s="160">
        <v>35</v>
      </c>
      <c r="D63" s="160">
        <v>35</v>
      </c>
      <c r="E63" s="160">
        <v>35</v>
      </c>
      <c r="F63" s="160">
        <v>35</v>
      </c>
      <c r="G63" s="160">
        <v>35</v>
      </c>
    </row>
    <row r="64" spans="1:7" s="20" customFormat="1" ht="15" customHeight="1" hidden="1">
      <c r="A64" s="157"/>
      <c r="B64" s="155" t="s">
        <v>8</v>
      </c>
      <c r="C64" s="160"/>
      <c r="D64" s="161">
        <f>D63/C63*100</f>
        <v>100</v>
      </c>
      <c r="E64" s="161">
        <f>E63/D63*100</f>
        <v>100</v>
      </c>
      <c r="F64" s="161">
        <f>F63/E63*100</f>
        <v>100</v>
      </c>
      <c r="G64" s="161">
        <f>G63/F63*100</f>
        <v>100</v>
      </c>
    </row>
    <row r="65" spans="1:7" s="20" customFormat="1" ht="15" customHeight="1" hidden="1">
      <c r="A65" s="157" t="s">
        <v>412</v>
      </c>
      <c r="B65" s="155" t="s">
        <v>381</v>
      </c>
      <c r="C65" s="7">
        <v>28.2</v>
      </c>
      <c r="D65" s="7">
        <v>28.2</v>
      </c>
      <c r="E65" s="7">
        <v>28.2</v>
      </c>
      <c r="F65" s="7">
        <v>28.2</v>
      </c>
      <c r="G65" s="7">
        <v>28.2</v>
      </c>
    </row>
    <row r="66" spans="1:7" s="20" customFormat="1" ht="15" customHeight="1" hidden="1">
      <c r="A66" s="157" t="s">
        <v>423</v>
      </c>
      <c r="B66" s="155" t="s">
        <v>8</v>
      </c>
      <c r="C66" s="198">
        <v>103</v>
      </c>
      <c r="D66" s="149">
        <f>D65/C65*100</f>
        <v>100</v>
      </c>
      <c r="E66" s="149">
        <f>E65/D65*100</f>
        <v>100</v>
      </c>
      <c r="F66" s="149">
        <f>F65/E65*100</f>
        <v>100</v>
      </c>
      <c r="G66" s="149">
        <f>G65/F65*100</f>
        <v>100</v>
      </c>
    </row>
    <row r="67" spans="1:7" ht="15.75">
      <c r="A67" s="311" t="s">
        <v>23</v>
      </c>
      <c r="B67" s="311"/>
      <c r="C67" s="311"/>
      <c r="D67" s="311"/>
      <c r="E67" s="311"/>
      <c r="F67" s="311"/>
      <c r="G67" s="311"/>
    </row>
    <row r="68" spans="1:7" ht="42.75">
      <c r="A68" s="6" t="s">
        <v>254</v>
      </c>
      <c r="B68" s="25"/>
      <c r="C68" s="97"/>
      <c r="D68" s="98"/>
      <c r="E68" s="98"/>
      <c r="F68" s="99"/>
      <c r="G68" s="99"/>
    </row>
    <row r="69" spans="1:7" ht="15.75">
      <c r="A69" s="77" t="s">
        <v>24</v>
      </c>
      <c r="B69" s="25" t="s">
        <v>238</v>
      </c>
      <c r="C69" s="130">
        <f>C74+C75+C76</f>
        <v>8483.9</v>
      </c>
      <c r="D69" s="7">
        <f>D74+D75+D76</f>
        <v>9241.1</v>
      </c>
      <c r="E69" s="7">
        <f>E74+E75+E76</f>
        <v>9691</v>
      </c>
      <c r="F69" s="7">
        <f>F74+F75+F76</f>
        <v>9961.7</v>
      </c>
      <c r="G69" s="7">
        <f>G74+G75+G76</f>
        <v>10261.900000000001</v>
      </c>
    </row>
    <row r="70" spans="1:7" ht="15.75">
      <c r="A70" s="77" t="s">
        <v>43</v>
      </c>
      <c r="B70" s="25"/>
      <c r="C70" s="7"/>
      <c r="D70" s="7"/>
      <c r="E70" s="7"/>
      <c r="F70" s="7"/>
      <c r="G70" s="7"/>
    </row>
    <row r="71" spans="1:7" ht="15.75">
      <c r="A71" s="77" t="s">
        <v>173</v>
      </c>
      <c r="B71" s="25" t="s">
        <v>238</v>
      </c>
      <c r="C71" s="7">
        <v>6328.5</v>
      </c>
      <c r="D71" s="7">
        <v>6828.5</v>
      </c>
      <c r="E71" s="7">
        <v>7048.6</v>
      </c>
      <c r="F71" s="7">
        <v>7098</v>
      </c>
      <c r="G71" s="7">
        <v>7140.1</v>
      </c>
    </row>
    <row r="72" spans="1:7" ht="15.75">
      <c r="A72" s="77" t="s">
        <v>174</v>
      </c>
      <c r="B72" s="25" t="s">
        <v>238</v>
      </c>
      <c r="C72" s="7">
        <v>2155.4</v>
      </c>
      <c r="D72" s="7">
        <v>2419.6</v>
      </c>
      <c r="E72" s="7">
        <v>2642.4</v>
      </c>
      <c r="F72" s="7">
        <v>2863.7</v>
      </c>
      <c r="G72" s="7">
        <v>3121.8</v>
      </c>
    </row>
    <row r="73" spans="1:7" ht="15.75">
      <c r="A73" s="77" t="s">
        <v>175</v>
      </c>
      <c r="B73" s="25"/>
      <c r="C73" s="7"/>
      <c r="D73" s="7"/>
      <c r="E73" s="7"/>
      <c r="F73" s="7"/>
      <c r="G73" s="7"/>
    </row>
    <row r="74" spans="1:7" ht="30">
      <c r="A74" s="77" t="s">
        <v>255</v>
      </c>
      <c r="B74" s="25" t="s">
        <v>238</v>
      </c>
      <c r="C74" s="7">
        <v>6831.8</v>
      </c>
      <c r="D74" s="7">
        <v>6985.2</v>
      </c>
      <c r="E74" s="7">
        <v>7105.3</v>
      </c>
      <c r="F74" s="7">
        <v>7210.6</v>
      </c>
      <c r="G74" s="7">
        <v>7360.8</v>
      </c>
    </row>
    <row r="75" spans="1:7" ht="15.75" customHeight="1">
      <c r="A75" s="77" t="s">
        <v>256</v>
      </c>
      <c r="B75" s="25" t="s">
        <v>238</v>
      </c>
      <c r="C75" s="7">
        <v>1348.3</v>
      </c>
      <c r="D75" s="7">
        <v>1548.3</v>
      </c>
      <c r="E75" s="7">
        <v>1680.5</v>
      </c>
      <c r="F75" s="7">
        <v>1700.2</v>
      </c>
      <c r="G75" s="7">
        <v>1750.4</v>
      </c>
    </row>
    <row r="76" spans="1:7" ht="30">
      <c r="A76" s="77" t="s">
        <v>25</v>
      </c>
      <c r="B76" s="25" t="s">
        <v>238</v>
      </c>
      <c r="C76" s="7">
        <v>303.8</v>
      </c>
      <c r="D76" s="7">
        <v>707.6</v>
      </c>
      <c r="E76" s="7">
        <v>905.2</v>
      </c>
      <c r="F76" s="7">
        <v>1050.9</v>
      </c>
      <c r="G76" s="7">
        <v>1150.7</v>
      </c>
    </row>
    <row r="77" spans="1:7" ht="15.75">
      <c r="A77" s="77"/>
      <c r="B77" s="25"/>
      <c r="C77" s="7"/>
      <c r="D77" s="7"/>
      <c r="E77" s="7"/>
      <c r="F77" s="7"/>
      <c r="G77" s="7"/>
    </row>
    <row r="78" spans="1:7" ht="42.75">
      <c r="A78" s="6" t="s">
        <v>329</v>
      </c>
      <c r="B78" s="25"/>
      <c r="C78" s="29"/>
      <c r="D78" s="29"/>
      <c r="E78" s="29"/>
      <c r="F78" s="9"/>
      <c r="G78" s="9"/>
    </row>
    <row r="79" spans="1:7" ht="15.75">
      <c r="A79" s="77" t="s">
        <v>24</v>
      </c>
      <c r="B79" s="25" t="s">
        <v>238</v>
      </c>
      <c r="C79" s="130">
        <f>C84+C85+C86</f>
        <v>8483.9</v>
      </c>
      <c r="D79" s="7">
        <f>D84+D85+D86</f>
        <v>9129</v>
      </c>
      <c r="E79" s="7">
        <f>E84+E85+E86</f>
        <v>9387.3</v>
      </c>
      <c r="F79" s="7">
        <f>F84+F85+F86</f>
        <v>9759.3</v>
      </c>
      <c r="G79" s="7">
        <f>G84+G85+G86</f>
        <v>9862.3</v>
      </c>
    </row>
    <row r="80" spans="1:7" ht="15.75">
      <c r="A80" s="77" t="s">
        <v>43</v>
      </c>
      <c r="B80" s="25"/>
      <c r="C80" s="7"/>
      <c r="D80" s="7"/>
      <c r="E80" s="7"/>
      <c r="F80" s="7"/>
      <c r="G80" s="7"/>
    </row>
    <row r="81" spans="1:7" ht="15.75">
      <c r="A81" s="77" t="s">
        <v>173</v>
      </c>
      <c r="B81" s="25" t="s">
        <v>238</v>
      </c>
      <c r="C81" s="7">
        <v>6328.5</v>
      </c>
      <c r="D81" s="7">
        <v>6828.5</v>
      </c>
      <c r="E81" s="7">
        <v>7048.6</v>
      </c>
      <c r="F81" s="7">
        <v>7098</v>
      </c>
      <c r="G81" s="7">
        <v>7140.1</v>
      </c>
    </row>
    <row r="82" spans="1:7" ht="15.75">
      <c r="A82" s="77" t="s">
        <v>174</v>
      </c>
      <c r="B82" s="25" t="s">
        <v>238</v>
      </c>
      <c r="C82" s="7">
        <v>2155.4</v>
      </c>
      <c r="D82" s="7">
        <v>2300.5</v>
      </c>
      <c r="E82" s="7">
        <v>2338.7</v>
      </c>
      <c r="F82" s="7">
        <v>2661.3</v>
      </c>
      <c r="G82" s="7">
        <v>2722.2</v>
      </c>
    </row>
    <row r="83" spans="1:7" ht="15.75">
      <c r="A83" s="77" t="s">
        <v>175</v>
      </c>
      <c r="B83" s="25"/>
      <c r="C83" s="7"/>
      <c r="D83" s="7"/>
      <c r="E83" s="7"/>
      <c r="F83" s="7"/>
      <c r="G83" s="7"/>
    </row>
    <row r="84" spans="1:7" ht="30">
      <c r="A84" s="77" t="s">
        <v>255</v>
      </c>
      <c r="B84" s="25" t="s">
        <v>238</v>
      </c>
      <c r="C84" s="7">
        <v>6831.8</v>
      </c>
      <c r="D84" s="7">
        <v>7052.1</v>
      </c>
      <c r="E84" s="7">
        <v>7068.5</v>
      </c>
      <c r="F84" s="7">
        <v>7190.5</v>
      </c>
      <c r="G84" s="7">
        <v>7236.1</v>
      </c>
    </row>
    <row r="85" spans="1:7" ht="17.25" customHeight="1">
      <c r="A85" s="77" t="s">
        <v>256</v>
      </c>
      <c r="B85" s="25" t="s">
        <v>238</v>
      </c>
      <c r="C85" s="7">
        <v>1348.3</v>
      </c>
      <c r="D85" s="7">
        <v>1462.3</v>
      </c>
      <c r="E85" s="7">
        <v>1468.5</v>
      </c>
      <c r="F85" s="7">
        <v>1600.3</v>
      </c>
      <c r="G85" s="7">
        <v>1650.8</v>
      </c>
    </row>
    <row r="86" spans="1:7" ht="30">
      <c r="A86" s="77" t="s">
        <v>25</v>
      </c>
      <c r="B86" s="25" t="s">
        <v>238</v>
      </c>
      <c r="C86" s="7">
        <v>303.8</v>
      </c>
      <c r="D86" s="7">
        <v>614.6</v>
      </c>
      <c r="E86" s="7">
        <v>850.3</v>
      </c>
      <c r="F86" s="7">
        <v>968.5</v>
      </c>
      <c r="G86" s="7">
        <v>975.4</v>
      </c>
    </row>
    <row r="87" spans="1:7" ht="15.75">
      <c r="A87" s="77"/>
      <c r="B87" s="46"/>
      <c r="C87" s="29"/>
      <c r="D87" s="29"/>
      <c r="E87" s="29"/>
      <c r="F87" s="19"/>
      <c r="G87" s="19"/>
    </row>
    <row r="88" spans="1:7" ht="26.25" customHeight="1">
      <c r="A88" s="6" t="s">
        <v>26</v>
      </c>
      <c r="B88" s="25"/>
      <c r="C88" s="7"/>
      <c r="D88" s="7"/>
      <c r="E88" s="7"/>
      <c r="F88" s="7"/>
      <c r="G88" s="7"/>
    </row>
    <row r="89" spans="1:7" ht="15.75">
      <c r="A89" s="77" t="s">
        <v>27</v>
      </c>
      <c r="B89" s="25"/>
      <c r="C89" s="7"/>
      <c r="D89" s="7"/>
      <c r="E89" s="7"/>
      <c r="F89" s="7"/>
      <c r="G89" s="7"/>
    </row>
    <row r="90" spans="1:7" ht="15.75">
      <c r="A90" s="77" t="s">
        <v>28</v>
      </c>
      <c r="B90" s="25" t="s">
        <v>81</v>
      </c>
      <c r="C90" s="130">
        <f>C104+C222+C230</f>
        <v>338494</v>
      </c>
      <c r="D90" s="7">
        <f>D104+D222+D230</f>
        <v>346712.00000000006</v>
      </c>
      <c r="E90" s="7">
        <f>E104+E222+E230</f>
        <v>403621.20000000007</v>
      </c>
      <c r="F90" s="7">
        <f>F104+F222+F230</f>
        <v>411416.5</v>
      </c>
      <c r="G90" s="7">
        <f>G104+G222+G230</f>
        <v>421810.2</v>
      </c>
    </row>
    <row r="91" spans="1:7" ht="15.75">
      <c r="A91" s="77" t="s">
        <v>29</v>
      </c>
      <c r="B91" s="25" t="s">
        <v>81</v>
      </c>
      <c r="C91" s="7">
        <f>C123</f>
        <v>481504</v>
      </c>
      <c r="D91" s="7">
        <f>D123</f>
        <v>490625</v>
      </c>
      <c r="E91" s="7">
        <f>E123</f>
        <v>495084</v>
      </c>
      <c r="F91" s="7">
        <f>F123</f>
        <v>497815</v>
      </c>
      <c r="G91" s="7">
        <f>G123</f>
        <v>498815</v>
      </c>
    </row>
    <row r="92" spans="1:7" ht="15.75">
      <c r="A92" s="77" t="s">
        <v>30</v>
      </c>
      <c r="B92" s="25" t="s">
        <v>81</v>
      </c>
      <c r="C92" s="130">
        <f>C223+C232</f>
        <v>34599</v>
      </c>
      <c r="D92" s="130">
        <f>D223+D232</f>
        <v>35903.8</v>
      </c>
      <c r="E92" s="130">
        <f>E223+E232</f>
        <v>35903.8</v>
      </c>
      <c r="F92" s="130">
        <f>F223+F232</f>
        <v>35903.8</v>
      </c>
      <c r="G92" s="130">
        <f>G223+G232</f>
        <v>35903.8</v>
      </c>
    </row>
    <row r="93" spans="1:7" ht="15.75">
      <c r="A93" s="77" t="s">
        <v>217</v>
      </c>
      <c r="B93" s="25" t="s">
        <v>81</v>
      </c>
      <c r="C93" s="7">
        <v>19312.1</v>
      </c>
      <c r="D93" s="7">
        <v>20880.5</v>
      </c>
      <c r="E93" s="7">
        <v>21112.5</v>
      </c>
      <c r="F93" s="7">
        <v>21377.5</v>
      </c>
      <c r="G93" s="7">
        <v>22112.5</v>
      </c>
    </row>
    <row r="94" spans="1:7" ht="30">
      <c r="A94" s="77" t="s">
        <v>259</v>
      </c>
      <c r="B94" s="25" t="s">
        <v>81</v>
      </c>
      <c r="C94" s="7">
        <f>C153+C234</f>
        <v>2162.4</v>
      </c>
      <c r="D94" s="7">
        <f>D153+D234</f>
        <v>2175.5</v>
      </c>
      <c r="E94" s="7">
        <f>E153+E234</f>
        <v>2215.5</v>
      </c>
      <c r="F94" s="7">
        <f>F153+F234</f>
        <v>2230.5</v>
      </c>
      <c r="G94" s="7">
        <f>G153+G234</f>
        <v>2415.5</v>
      </c>
    </row>
    <row r="95" spans="1:7" ht="15.75">
      <c r="A95" s="77" t="s">
        <v>257</v>
      </c>
      <c r="B95" s="25" t="s">
        <v>81</v>
      </c>
      <c r="C95" s="202">
        <v>8864.7</v>
      </c>
      <c r="D95" s="7">
        <v>11122.7</v>
      </c>
      <c r="E95" s="7">
        <v>11304</v>
      </c>
      <c r="F95" s="7">
        <v>11449.1</v>
      </c>
      <c r="G95" s="7">
        <v>11485.4</v>
      </c>
    </row>
    <row r="96" spans="1:7" ht="15.75">
      <c r="A96" s="77" t="s">
        <v>258</v>
      </c>
      <c r="B96" s="46" t="s">
        <v>81</v>
      </c>
      <c r="C96" s="7">
        <f>C170+C235</f>
        <v>8159.6</v>
      </c>
      <c r="D96" s="7">
        <f>D170+D235</f>
        <v>9743.7</v>
      </c>
      <c r="E96" s="7">
        <f>E170+E235</f>
        <v>9743.7</v>
      </c>
      <c r="F96" s="7">
        <f>F170+F235</f>
        <v>9743.7</v>
      </c>
      <c r="G96" s="7">
        <f>G170+G235</f>
        <v>9743.7</v>
      </c>
    </row>
    <row r="97" spans="1:7" ht="15.75">
      <c r="A97" s="77" t="s">
        <v>31</v>
      </c>
      <c r="B97" s="46" t="s">
        <v>81</v>
      </c>
      <c r="C97" s="198">
        <f>C224+C237</f>
        <v>6287</v>
      </c>
      <c r="D97" s="198">
        <f>D185+D224+D237</f>
        <v>6421</v>
      </c>
      <c r="E97" s="198">
        <f>E185+E224+E237</f>
        <v>6421</v>
      </c>
      <c r="F97" s="198">
        <f>F185+F224+F237</f>
        <v>6421</v>
      </c>
      <c r="G97" s="198">
        <f>G185+G224+G237</f>
        <v>6421</v>
      </c>
    </row>
    <row r="98" spans="1:7" ht="15.75">
      <c r="A98" s="77" t="s">
        <v>32</v>
      </c>
      <c r="B98" s="46" t="s">
        <v>81</v>
      </c>
      <c r="C98" s="7">
        <f>C225</f>
        <v>1001.3</v>
      </c>
      <c r="D98" s="7">
        <f>D225</f>
        <v>1051</v>
      </c>
      <c r="E98" s="7">
        <f>E225</f>
        <v>1104</v>
      </c>
      <c r="F98" s="7">
        <f>F225</f>
        <v>1159</v>
      </c>
      <c r="G98" s="7">
        <f>G225</f>
        <v>1217</v>
      </c>
    </row>
    <row r="99" spans="1:7" ht="15.75">
      <c r="A99" s="77" t="s">
        <v>33</v>
      </c>
      <c r="B99" s="46" t="s">
        <v>81</v>
      </c>
      <c r="C99" s="7">
        <f>C189+C226+C238</f>
        <v>10542</v>
      </c>
      <c r="D99" s="7">
        <f>D189+D226+D238</f>
        <v>11070.2</v>
      </c>
      <c r="E99" s="7">
        <f>E189+E226+E238</f>
        <v>10410.8</v>
      </c>
      <c r="F99" s="7">
        <f>F189+F226+F238</f>
        <v>10450.4</v>
      </c>
      <c r="G99" s="7">
        <f>G189+G226+G238</f>
        <v>10563.9</v>
      </c>
    </row>
    <row r="100" spans="1:7" ht="15.75">
      <c r="A100" s="77" t="s">
        <v>34</v>
      </c>
      <c r="B100" s="46" t="s">
        <v>81</v>
      </c>
      <c r="C100" s="7">
        <f>C204+C227+C239</f>
        <v>39075</v>
      </c>
      <c r="D100" s="7">
        <f>D204+D227+D239</f>
        <v>36435.1</v>
      </c>
      <c r="E100" s="7">
        <f>E204+E227+E239</f>
        <v>36493.700000000004</v>
      </c>
      <c r="F100" s="7">
        <f>F204+F227+F239</f>
        <v>37163.9</v>
      </c>
      <c r="G100" s="7">
        <f>G204+G227+G239</f>
        <v>37490.2</v>
      </c>
    </row>
    <row r="101" spans="1:7" ht="15.75">
      <c r="A101" s="77" t="s">
        <v>35</v>
      </c>
      <c r="B101" s="25" t="s">
        <v>36</v>
      </c>
      <c r="C101" s="130">
        <f>C219+C228+C240</f>
        <v>10839</v>
      </c>
      <c r="D101" s="130">
        <f>D219+D228+D240</f>
        <v>11040</v>
      </c>
      <c r="E101" s="130">
        <f>E219+E228+E240</f>
        <v>11291</v>
      </c>
      <c r="F101" s="130">
        <f>F219+F228+F240</f>
        <v>11442</v>
      </c>
      <c r="G101" s="130">
        <f>G219+G228+G240</f>
        <v>11593</v>
      </c>
    </row>
    <row r="102" spans="1:7" ht="30">
      <c r="A102" s="77" t="s">
        <v>260</v>
      </c>
      <c r="B102" s="25"/>
      <c r="C102" s="7"/>
      <c r="D102" s="7"/>
      <c r="E102" s="7"/>
      <c r="F102" s="7"/>
      <c r="G102" s="7"/>
    </row>
    <row r="103" spans="1:7" ht="15.75">
      <c r="A103" s="77" t="s">
        <v>264</v>
      </c>
      <c r="B103" s="25"/>
      <c r="C103" s="7"/>
      <c r="D103" s="7"/>
      <c r="E103" s="7"/>
      <c r="F103" s="7"/>
      <c r="G103" s="7"/>
    </row>
    <row r="104" spans="1:7" ht="15.75">
      <c r="A104" s="205" t="s">
        <v>28</v>
      </c>
      <c r="B104" s="25" t="s">
        <v>81</v>
      </c>
      <c r="C104" s="7">
        <v>320346</v>
      </c>
      <c r="D104" s="207">
        <v>325496.9</v>
      </c>
      <c r="E104" s="207">
        <v>375535.4</v>
      </c>
      <c r="F104" s="207">
        <v>382788.2</v>
      </c>
      <c r="G104" s="207">
        <v>392458.7</v>
      </c>
    </row>
    <row r="105" spans="1:7" ht="15.75" hidden="1">
      <c r="A105" s="199" t="s">
        <v>399</v>
      </c>
      <c r="B105" s="160" t="s">
        <v>81</v>
      </c>
      <c r="C105" s="160">
        <v>10307</v>
      </c>
      <c r="D105" s="160">
        <v>7000</v>
      </c>
      <c r="E105" s="160">
        <v>7500</v>
      </c>
      <c r="F105" s="160">
        <v>8000</v>
      </c>
      <c r="G105" s="160">
        <v>8300</v>
      </c>
    </row>
    <row r="106" spans="1:7" ht="15.75" hidden="1">
      <c r="A106" s="199" t="s">
        <v>400</v>
      </c>
      <c r="B106" s="160" t="s">
        <v>81</v>
      </c>
      <c r="C106" s="160">
        <v>6536</v>
      </c>
      <c r="D106" s="160">
        <v>3800</v>
      </c>
      <c r="E106" s="160">
        <v>4000</v>
      </c>
      <c r="F106" s="160">
        <v>4700</v>
      </c>
      <c r="G106" s="160">
        <v>4900</v>
      </c>
    </row>
    <row r="107" spans="1:7" ht="15.75" hidden="1">
      <c r="A107" s="199" t="s">
        <v>401</v>
      </c>
      <c r="B107" s="160" t="s">
        <v>81</v>
      </c>
      <c r="C107" s="160">
        <v>10716</v>
      </c>
      <c r="D107" s="160">
        <v>11050</v>
      </c>
      <c r="E107" s="160">
        <v>11000</v>
      </c>
      <c r="F107" s="160">
        <v>11000</v>
      </c>
      <c r="G107" s="160">
        <v>11000</v>
      </c>
    </row>
    <row r="108" spans="1:7" ht="15.75" hidden="1">
      <c r="A108" s="199" t="s">
        <v>402</v>
      </c>
      <c r="B108" s="160" t="s">
        <v>81</v>
      </c>
      <c r="C108" s="160">
        <v>29564</v>
      </c>
      <c r="D108" s="160">
        <v>20718</v>
      </c>
      <c r="E108" s="160">
        <v>22099</v>
      </c>
      <c r="F108" s="160">
        <v>23480</v>
      </c>
      <c r="G108" s="160">
        <v>24862</v>
      </c>
    </row>
    <row r="109" spans="1:7" ht="15.75" hidden="1">
      <c r="A109" s="199" t="s">
        <v>403</v>
      </c>
      <c r="B109" s="160" t="s">
        <v>81</v>
      </c>
      <c r="C109" s="160">
        <v>7443</v>
      </c>
      <c r="D109" s="160">
        <v>7500</v>
      </c>
      <c r="E109" s="160">
        <v>7800</v>
      </c>
      <c r="F109" s="160">
        <v>7852</v>
      </c>
      <c r="G109" s="160">
        <v>8300</v>
      </c>
    </row>
    <row r="110" spans="1:7" ht="15.75" hidden="1">
      <c r="A110" s="199" t="s">
        <v>442</v>
      </c>
      <c r="B110" s="160" t="s">
        <v>81</v>
      </c>
      <c r="C110" s="160">
        <v>6812</v>
      </c>
      <c r="D110" s="160">
        <v>4627</v>
      </c>
      <c r="E110" s="160">
        <v>3827</v>
      </c>
      <c r="F110" s="160">
        <v>3827</v>
      </c>
      <c r="G110" s="160">
        <v>3827</v>
      </c>
    </row>
    <row r="111" spans="1:7" ht="15.75" hidden="1">
      <c r="A111" s="199" t="s">
        <v>443</v>
      </c>
      <c r="B111" s="160" t="s">
        <v>81</v>
      </c>
      <c r="C111" s="160">
        <v>5043</v>
      </c>
      <c r="D111" s="160">
        <v>3236</v>
      </c>
      <c r="E111" s="160">
        <v>3500</v>
      </c>
      <c r="F111" s="160">
        <v>3560</v>
      </c>
      <c r="G111" s="160">
        <v>3560</v>
      </c>
    </row>
    <row r="112" spans="1:7" ht="15.75" hidden="1">
      <c r="A112" s="199" t="s">
        <v>434</v>
      </c>
      <c r="B112" s="160" t="s">
        <v>81</v>
      </c>
      <c r="C112" s="160">
        <v>8856</v>
      </c>
      <c r="D112" s="160">
        <v>10907</v>
      </c>
      <c r="E112" s="160">
        <v>8340</v>
      </c>
      <c r="F112" s="160">
        <v>8604</v>
      </c>
      <c r="G112" s="160">
        <v>8726</v>
      </c>
    </row>
    <row r="113" spans="1:7" ht="15.75" hidden="1">
      <c r="A113" s="199" t="s">
        <v>404</v>
      </c>
      <c r="B113" s="160" t="s">
        <v>81</v>
      </c>
      <c r="C113" s="160">
        <v>4846.2</v>
      </c>
      <c r="D113" s="160">
        <v>2955</v>
      </c>
      <c r="E113" s="160">
        <v>3464</v>
      </c>
      <c r="F113" s="160">
        <v>3594</v>
      </c>
      <c r="G113" s="160">
        <v>3810</v>
      </c>
    </row>
    <row r="114" spans="1:7" ht="15.75" hidden="1">
      <c r="A114" s="199" t="s">
        <v>405</v>
      </c>
      <c r="B114" s="160" t="s">
        <v>81</v>
      </c>
      <c r="C114" s="160">
        <v>12561</v>
      </c>
      <c r="D114" s="160">
        <v>9009</v>
      </c>
      <c r="E114" s="160">
        <v>10070</v>
      </c>
      <c r="F114" s="160">
        <v>10205</v>
      </c>
      <c r="G114" s="160">
        <v>10205</v>
      </c>
    </row>
    <row r="115" spans="1:7" ht="15.75" hidden="1">
      <c r="A115" s="199" t="s">
        <v>406</v>
      </c>
      <c r="B115" s="160" t="s">
        <v>81</v>
      </c>
      <c r="C115" s="160">
        <v>3718</v>
      </c>
      <c r="D115" s="160">
        <v>4000</v>
      </c>
      <c r="E115" s="160">
        <v>4000</v>
      </c>
      <c r="F115" s="160">
        <v>4000</v>
      </c>
      <c r="G115" s="160">
        <v>4000</v>
      </c>
    </row>
    <row r="116" spans="1:7" ht="15.75" hidden="1">
      <c r="A116" s="199" t="s">
        <v>407</v>
      </c>
      <c r="B116" s="160" t="s">
        <v>81</v>
      </c>
      <c r="C116" s="160">
        <v>19626</v>
      </c>
      <c r="D116" s="160">
        <v>13852</v>
      </c>
      <c r="E116" s="160">
        <v>15340</v>
      </c>
      <c r="F116" s="160">
        <v>15069</v>
      </c>
      <c r="G116" s="160">
        <v>15946</v>
      </c>
    </row>
    <row r="117" spans="1:7" ht="30" hidden="1">
      <c r="A117" s="199" t="s">
        <v>408</v>
      </c>
      <c r="B117" s="160" t="s">
        <v>81</v>
      </c>
      <c r="C117" s="200">
        <v>13753</v>
      </c>
      <c r="D117" s="200">
        <v>12054</v>
      </c>
      <c r="E117" s="200">
        <v>12276</v>
      </c>
      <c r="F117" s="200">
        <v>12276</v>
      </c>
      <c r="G117" s="200">
        <v>12276</v>
      </c>
    </row>
    <row r="118" spans="1:7" ht="15.75" hidden="1">
      <c r="A118" s="199" t="s">
        <v>409</v>
      </c>
      <c r="B118" s="160" t="s">
        <v>81</v>
      </c>
      <c r="C118" s="160">
        <v>44783</v>
      </c>
      <c r="D118" s="160">
        <v>44800</v>
      </c>
      <c r="E118" s="160">
        <v>44900</v>
      </c>
      <c r="F118" s="160">
        <v>44950</v>
      </c>
      <c r="G118" s="160">
        <v>45000</v>
      </c>
    </row>
    <row r="119" spans="1:7" ht="20.25" customHeight="1" hidden="1">
      <c r="A119" s="199" t="s">
        <v>410</v>
      </c>
      <c r="B119" s="160" t="s">
        <v>81</v>
      </c>
      <c r="C119" s="160">
        <v>17933</v>
      </c>
      <c r="D119" s="160">
        <v>21230</v>
      </c>
      <c r="E119" s="160">
        <v>22228</v>
      </c>
      <c r="F119" s="160">
        <v>22300</v>
      </c>
      <c r="G119" s="160">
        <v>22500</v>
      </c>
    </row>
    <row r="120" spans="1:7" ht="15.75" hidden="1">
      <c r="A120" s="199" t="s">
        <v>411</v>
      </c>
      <c r="B120" s="160" t="s">
        <v>81</v>
      </c>
      <c r="C120" s="160">
        <v>5350</v>
      </c>
      <c r="D120" s="160">
        <v>6650</v>
      </c>
      <c r="E120" s="160">
        <v>5100</v>
      </c>
      <c r="F120" s="160">
        <v>5335</v>
      </c>
      <c r="G120" s="160">
        <v>5870</v>
      </c>
    </row>
    <row r="121" spans="1:7" ht="15.75" hidden="1">
      <c r="A121" s="201" t="s">
        <v>444</v>
      </c>
      <c r="B121" s="160" t="s">
        <v>81</v>
      </c>
      <c r="C121" s="160">
        <v>8816</v>
      </c>
      <c r="D121" s="160">
        <v>5355</v>
      </c>
      <c r="E121" s="160">
        <v>0</v>
      </c>
      <c r="F121" s="160">
        <v>0</v>
      </c>
      <c r="G121" s="160">
        <v>0</v>
      </c>
    </row>
    <row r="122" spans="1:7" ht="15.75" hidden="1">
      <c r="A122" s="9"/>
      <c r="B122" s="25"/>
      <c r="C122" s="98"/>
      <c r="D122" s="98"/>
      <c r="E122" s="98"/>
      <c r="F122" s="99"/>
      <c r="G122" s="99"/>
    </row>
    <row r="123" spans="1:7" ht="15.75">
      <c r="A123" s="205" t="s">
        <v>29</v>
      </c>
      <c r="B123" s="25" t="s">
        <v>81</v>
      </c>
      <c r="C123" s="7">
        <v>481504</v>
      </c>
      <c r="D123" s="7">
        <v>490625</v>
      </c>
      <c r="E123" s="7">
        <v>495084</v>
      </c>
      <c r="F123" s="7">
        <v>497815</v>
      </c>
      <c r="G123" s="7">
        <v>498815</v>
      </c>
    </row>
    <row r="124" spans="1:7" ht="15.75" hidden="1">
      <c r="A124" s="107" t="s">
        <v>399</v>
      </c>
      <c r="B124" s="132" t="s">
        <v>81</v>
      </c>
      <c r="C124" s="132">
        <v>106788</v>
      </c>
      <c r="D124" s="132">
        <v>75000</v>
      </c>
      <c r="E124" s="132">
        <v>80000</v>
      </c>
      <c r="F124" s="132">
        <v>80000</v>
      </c>
      <c r="G124" s="132">
        <v>80000</v>
      </c>
    </row>
    <row r="125" spans="1:7" ht="15.75" hidden="1">
      <c r="A125" s="107" t="s">
        <v>401</v>
      </c>
      <c r="B125" s="132" t="s">
        <v>81</v>
      </c>
      <c r="C125" s="132">
        <v>21648</v>
      </c>
      <c r="D125" s="132">
        <v>18900</v>
      </c>
      <c r="E125" s="132">
        <v>18000</v>
      </c>
      <c r="F125" s="132">
        <v>18000</v>
      </c>
      <c r="G125" s="132">
        <v>18000</v>
      </c>
    </row>
    <row r="126" spans="1:7" ht="15.75" hidden="1">
      <c r="A126" s="107" t="s">
        <v>403</v>
      </c>
      <c r="B126" s="132" t="s">
        <v>81</v>
      </c>
      <c r="C126" s="132">
        <v>12375</v>
      </c>
      <c r="D126" s="132">
        <v>9650</v>
      </c>
      <c r="E126" s="132">
        <v>9650</v>
      </c>
      <c r="F126" s="132">
        <v>9650</v>
      </c>
      <c r="G126" s="132">
        <v>9650</v>
      </c>
    </row>
    <row r="127" spans="1:7" ht="15.75" hidden="1">
      <c r="A127" s="107" t="s">
        <v>443</v>
      </c>
      <c r="B127" s="132" t="s">
        <v>81</v>
      </c>
      <c r="C127" s="132"/>
      <c r="D127" s="132"/>
      <c r="E127" s="132">
        <v>28000</v>
      </c>
      <c r="F127" s="132">
        <v>20000</v>
      </c>
      <c r="G127" s="132">
        <v>20000</v>
      </c>
    </row>
    <row r="128" spans="1:7" ht="15.75" hidden="1">
      <c r="A128" s="107" t="s">
        <v>434</v>
      </c>
      <c r="B128" s="132" t="s">
        <v>81</v>
      </c>
      <c r="C128" s="132">
        <v>19628</v>
      </c>
      <c r="D128" s="132">
        <v>11408</v>
      </c>
      <c r="E128" s="132">
        <v>19580</v>
      </c>
      <c r="F128" s="132">
        <v>19800</v>
      </c>
      <c r="G128" s="132">
        <v>19800</v>
      </c>
    </row>
    <row r="129" spans="1:7" ht="15.75" hidden="1">
      <c r="A129" s="107" t="s">
        <v>405</v>
      </c>
      <c r="B129" s="132" t="s">
        <v>81</v>
      </c>
      <c r="C129" s="132">
        <v>7806</v>
      </c>
      <c r="D129" s="132"/>
      <c r="E129" s="132"/>
      <c r="F129" s="132"/>
      <c r="G129" s="132"/>
    </row>
    <row r="130" spans="1:7" ht="15.75" hidden="1">
      <c r="A130" s="107" t="s">
        <v>407</v>
      </c>
      <c r="B130" s="132" t="s">
        <v>81</v>
      </c>
      <c r="C130" s="132">
        <v>52588</v>
      </c>
      <c r="D130" s="132">
        <v>57000</v>
      </c>
      <c r="E130" s="132">
        <v>57000</v>
      </c>
      <c r="F130" s="132">
        <v>57000</v>
      </c>
      <c r="G130" s="132">
        <v>57000</v>
      </c>
    </row>
    <row r="131" spans="1:7" ht="15.75" hidden="1">
      <c r="A131" s="107" t="s">
        <v>409</v>
      </c>
      <c r="B131" s="132" t="s">
        <v>81</v>
      </c>
      <c r="C131" s="132">
        <v>173411</v>
      </c>
      <c r="D131" s="132">
        <v>174000</v>
      </c>
      <c r="E131" s="132">
        <v>174100</v>
      </c>
      <c r="F131" s="132">
        <v>174200</v>
      </c>
      <c r="G131" s="132">
        <v>174300</v>
      </c>
    </row>
    <row r="132" spans="1:7" ht="30" hidden="1">
      <c r="A132" s="107" t="s">
        <v>410</v>
      </c>
      <c r="B132" s="132" t="s">
        <v>81</v>
      </c>
      <c r="C132" s="132">
        <v>57445</v>
      </c>
      <c r="D132" s="132">
        <v>80360</v>
      </c>
      <c r="E132" s="132">
        <v>84000</v>
      </c>
      <c r="F132" s="132">
        <v>90000</v>
      </c>
      <c r="G132" s="132">
        <v>90000</v>
      </c>
    </row>
    <row r="133" spans="1:7" ht="15.75" hidden="1">
      <c r="A133" s="9"/>
      <c r="B133" s="25"/>
      <c r="C133" s="98"/>
      <c r="D133" s="98"/>
      <c r="E133" s="98"/>
      <c r="F133" s="99"/>
      <c r="G133" s="99"/>
    </row>
    <row r="134" spans="1:7" ht="15.75">
      <c r="A134" s="205" t="s">
        <v>30</v>
      </c>
      <c r="B134" s="25" t="s">
        <v>81</v>
      </c>
      <c r="C134" s="98"/>
      <c r="D134" s="98"/>
      <c r="E134" s="98"/>
      <c r="F134" s="99"/>
      <c r="G134" s="99"/>
    </row>
    <row r="135" spans="1:7" ht="15.75" hidden="1">
      <c r="A135" s="9"/>
      <c r="B135" s="25"/>
      <c r="C135" s="98"/>
      <c r="D135" s="98"/>
      <c r="E135" s="98"/>
      <c r="F135" s="99"/>
      <c r="G135" s="99"/>
    </row>
    <row r="136" spans="1:7" ht="15.75">
      <c r="A136" s="9" t="s">
        <v>221</v>
      </c>
      <c r="B136" s="7" t="s">
        <v>81</v>
      </c>
      <c r="C136" s="7">
        <v>17067.2</v>
      </c>
      <c r="D136" s="7">
        <v>18668</v>
      </c>
      <c r="E136" s="7">
        <v>18900</v>
      </c>
      <c r="F136" s="7">
        <v>19165</v>
      </c>
      <c r="G136" s="7">
        <v>19900</v>
      </c>
    </row>
    <row r="137" spans="1:7" ht="15.75" hidden="1">
      <c r="A137" s="199" t="s">
        <v>399</v>
      </c>
      <c r="B137" s="160" t="s">
        <v>81</v>
      </c>
      <c r="C137" s="160">
        <v>63</v>
      </c>
      <c r="D137" s="160">
        <v>180</v>
      </c>
      <c r="E137" s="160">
        <v>180</v>
      </c>
      <c r="F137" s="160">
        <v>180</v>
      </c>
      <c r="G137" s="160">
        <v>180</v>
      </c>
    </row>
    <row r="138" spans="1:7" ht="15.75" hidden="1">
      <c r="A138" s="199" t="s">
        <v>400</v>
      </c>
      <c r="B138" s="160" t="s">
        <v>81</v>
      </c>
      <c r="C138" s="160">
        <v>492</v>
      </c>
      <c r="D138" s="160">
        <v>150</v>
      </c>
      <c r="E138" s="160">
        <v>270</v>
      </c>
      <c r="F138" s="160">
        <v>300</v>
      </c>
      <c r="G138" s="160">
        <v>300</v>
      </c>
    </row>
    <row r="139" spans="1:7" ht="15.75" hidden="1">
      <c r="A139" s="199" t="s">
        <v>401</v>
      </c>
      <c r="B139" s="160" t="s">
        <v>81</v>
      </c>
      <c r="C139" s="160">
        <v>434</v>
      </c>
      <c r="D139" s="160">
        <v>490</v>
      </c>
      <c r="E139" s="160">
        <v>491</v>
      </c>
      <c r="F139" s="160">
        <v>490</v>
      </c>
      <c r="G139" s="160">
        <v>490</v>
      </c>
    </row>
    <row r="140" spans="1:7" ht="15.75" hidden="1">
      <c r="A140" s="199" t="s">
        <v>402</v>
      </c>
      <c r="B140" s="160" t="s">
        <v>81</v>
      </c>
      <c r="C140" s="160">
        <v>1359</v>
      </c>
      <c r="D140" s="160">
        <v>2005</v>
      </c>
      <c r="E140" s="160">
        <v>2241</v>
      </c>
      <c r="F140" s="160">
        <v>2478</v>
      </c>
      <c r="G140" s="160">
        <v>2714</v>
      </c>
    </row>
    <row r="141" spans="1:7" ht="15.75" hidden="1">
      <c r="A141" s="199" t="s">
        <v>442</v>
      </c>
      <c r="B141" s="160" t="s">
        <v>81</v>
      </c>
      <c r="C141" s="160">
        <v>561</v>
      </c>
      <c r="D141" s="160">
        <v>514</v>
      </c>
      <c r="E141" s="160">
        <v>100</v>
      </c>
      <c r="F141" s="160">
        <v>100</v>
      </c>
      <c r="G141" s="160">
        <v>100</v>
      </c>
    </row>
    <row r="142" spans="1:7" ht="15.75" hidden="1">
      <c r="A142" s="199" t="s">
        <v>443</v>
      </c>
      <c r="B142" s="160" t="s">
        <v>81</v>
      </c>
      <c r="C142" s="160"/>
      <c r="D142" s="160">
        <v>2296</v>
      </c>
      <c r="E142" s="160">
        <v>920</v>
      </c>
      <c r="F142" s="160">
        <v>1280</v>
      </c>
      <c r="G142" s="160">
        <v>1280</v>
      </c>
    </row>
    <row r="143" spans="1:7" ht="15.75" hidden="1">
      <c r="A143" s="199" t="s">
        <v>434</v>
      </c>
      <c r="B143" s="160" t="s">
        <v>81</v>
      </c>
      <c r="C143" s="160">
        <v>0</v>
      </c>
      <c r="D143" s="160">
        <v>2185</v>
      </c>
      <c r="E143" s="160">
        <v>1600</v>
      </c>
      <c r="F143" s="160">
        <v>1610</v>
      </c>
      <c r="G143" s="160">
        <v>1620</v>
      </c>
    </row>
    <row r="144" spans="1:7" ht="15.75" hidden="1">
      <c r="A144" s="199" t="s">
        <v>404</v>
      </c>
      <c r="B144" s="160" t="s">
        <v>81</v>
      </c>
      <c r="C144" s="160">
        <v>567</v>
      </c>
      <c r="D144" s="160">
        <v>1000</v>
      </c>
      <c r="E144" s="160">
        <v>900</v>
      </c>
      <c r="F144" s="160">
        <v>930</v>
      </c>
      <c r="G144" s="160">
        <v>930</v>
      </c>
    </row>
    <row r="145" spans="1:7" ht="15.75" hidden="1">
      <c r="A145" s="199" t="s">
        <v>405</v>
      </c>
      <c r="B145" s="160" t="s">
        <v>81</v>
      </c>
      <c r="C145" s="160">
        <v>1049</v>
      </c>
      <c r="D145" s="160">
        <v>666</v>
      </c>
      <c r="E145" s="160">
        <v>700</v>
      </c>
      <c r="F145" s="160">
        <v>700</v>
      </c>
      <c r="G145" s="160">
        <v>700</v>
      </c>
    </row>
    <row r="146" spans="1:7" ht="15.75" hidden="1">
      <c r="A146" s="199" t="s">
        <v>406</v>
      </c>
      <c r="B146" s="160" t="s">
        <v>81</v>
      </c>
      <c r="C146" s="160">
        <v>240</v>
      </c>
      <c r="D146" s="160">
        <v>150</v>
      </c>
      <c r="E146" s="160"/>
      <c r="F146" s="160"/>
      <c r="G146" s="160"/>
    </row>
    <row r="147" spans="1:7" ht="15.75" hidden="1">
      <c r="A147" s="199" t="s">
        <v>407</v>
      </c>
      <c r="B147" s="160" t="s">
        <v>81</v>
      </c>
      <c r="C147" s="160"/>
      <c r="D147" s="160">
        <v>1752</v>
      </c>
      <c r="E147" s="160">
        <v>1273</v>
      </c>
      <c r="F147" s="160">
        <v>1288</v>
      </c>
      <c r="G147" s="160">
        <v>1350</v>
      </c>
    </row>
    <row r="148" spans="1:7" ht="15.75" hidden="1">
      <c r="A148" s="199" t="s">
        <v>409</v>
      </c>
      <c r="B148" s="160" t="s">
        <v>81</v>
      </c>
      <c r="C148" s="160">
        <v>3144</v>
      </c>
      <c r="D148" s="160">
        <v>3000</v>
      </c>
      <c r="E148" s="160">
        <v>3240</v>
      </c>
      <c r="F148" s="160">
        <v>3250</v>
      </c>
      <c r="G148" s="160">
        <v>3300</v>
      </c>
    </row>
    <row r="149" spans="1:7" ht="30" hidden="1">
      <c r="A149" s="199" t="s">
        <v>410</v>
      </c>
      <c r="B149" s="160" t="s">
        <v>81</v>
      </c>
      <c r="C149" s="160">
        <v>485</v>
      </c>
      <c r="D149" s="160">
        <v>3880</v>
      </c>
      <c r="E149" s="160">
        <v>3510</v>
      </c>
      <c r="F149" s="160">
        <v>4000</v>
      </c>
      <c r="G149" s="160">
        <v>4050</v>
      </c>
    </row>
    <row r="150" spans="1:7" ht="15.75" hidden="1">
      <c r="A150" s="201" t="s">
        <v>444</v>
      </c>
      <c r="B150" s="160" t="s">
        <v>81</v>
      </c>
      <c r="C150" s="160">
        <v>3279</v>
      </c>
      <c r="D150" s="160">
        <v>3426</v>
      </c>
      <c r="E150" s="160"/>
      <c r="F150" s="160"/>
      <c r="G150" s="160"/>
    </row>
    <row r="151" spans="1:7" ht="15.75" hidden="1">
      <c r="A151" s="199" t="s">
        <v>411</v>
      </c>
      <c r="B151" s="160" t="s">
        <v>81</v>
      </c>
      <c r="C151" s="160">
        <v>958</v>
      </c>
      <c r="D151" s="160">
        <v>400</v>
      </c>
      <c r="E151" s="160">
        <v>1000</v>
      </c>
      <c r="F151" s="160">
        <v>915</v>
      </c>
      <c r="G151" s="160">
        <v>1100</v>
      </c>
    </row>
    <row r="152" spans="1:7" ht="15.75" hidden="1">
      <c r="A152" s="9"/>
      <c r="B152" s="25"/>
      <c r="C152" s="98"/>
      <c r="D152" s="98"/>
      <c r="E152" s="98"/>
      <c r="F152" s="99"/>
      <c r="G152" s="99"/>
    </row>
    <row r="153" spans="1:7" ht="30">
      <c r="A153" s="77" t="s">
        <v>259</v>
      </c>
      <c r="B153" s="25" t="s">
        <v>81</v>
      </c>
      <c r="C153" s="7">
        <v>1802.4</v>
      </c>
      <c r="D153" s="7">
        <v>1810</v>
      </c>
      <c r="E153" s="7">
        <v>1850</v>
      </c>
      <c r="F153" s="7">
        <f>SUM(F154:F158)</f>
        <v>1865</v>
      </c>
      <c r="G153" s="7">
        <f>SUM(G154:G158)</f>
        <v>2050</v>
      </c>
    </row>
    <row r="154" spans="1:7" ht="15.75" hidden="1">
      <c r="A154" s="199" t="s">
        <v>407</v>
      </c>
      <c r="B154" s="160" t="s">
        <v>81</v>
      </c>
      <c r="C154" s="160"/>
      <c r="D154" s="160">
        <v>518</v>
      </c>
      <c r="E154" s="160"/>
      <c r="F154" s="160"/>
      <c r="G154" s="160"/>
    </row>
    <row r="155" spans="1:7" ht="30" hidden="1">
      <c r="A155" s="199" t="s">
        <v>410</v>
      </c>
      <c r="B155" s="160" t="s">
        <v>81</v>
      </c>
      <c r="C155" s="160"/>
      <c r="D155" s="160">
        <v>778</v>
      </c>
      <c r="E155" s="160">
        <v>810</v>
      </c>
      <c r="F155" s="160">
        <v>950</v>
      </c>
      <c r="G155" s="160">
        <v>950</v>
      </c>
    </row>
    <row r="156" spans="1:7" ht="15.75" hidden="1">
      <c r="A156" s="201" t="s">
        <v>444</v>
      </c>
      <c r="B156" s="160" t="s">
        <v>81</v>
      </c>
      <c r="C156" s="160"/>
      <c r="D156" s="160"/>
      <c r="E156" s="160"/>
      <c r="F156" s="160"/>
      <c r="G156" s="160"/>
    </row>
    <row r="157" spans="1:7" ht="15.75" hidden="1">
      <c r="A157" s="199" t="s">
        <v>411</v>
      </c>
      <c r="B157" s="160" t="s">
        <v>81</v>
      </c>
      <c r="C157" s="160">
        <v>958</v>
      </c>
      <c r="D157" s="160">
        <v>400</v>
      </c>
      <c r="E157" s="160">
        <v>1000</v>
      </c>
      <c r="F157" s="160">
        <v>915</v>
      </c>
      <c r="G157" s="160">
        <v>1100</v>
      </c>
    </row>
    <row r="158" spans="1:7" ht="15.75" hidden="1">
      <c r="A158" s="77"/>
      <c r="B158" s="25"/>
      <c r="C158" s="98"/>
      <c r="D158" s="98"/>
      <c r="E158" s="98"/>
      <c r="F158" s="99"/>
      <c r="G158" s="99"/>
    </row>
    <row r="159" spans="1:7" ht="15.75">
      <c r="A159" s="11" t="s">
        <v>274</v>
      </c>
      <c r="B159" s="7" t="s">
        <v>81</v>
      </c>
      <c r="C159" s="202">
        <v>7107.7</v>
      </c>
      <c r="D159" s="202">
        <v>9357.7</v>
      </c>
      <c r="E159" s="202">
        <v>9539</v>
      </c>
      <c r="F159" s="202">
        <v>9684.1</v>
      </c>
      <c r="G159" s="202">
        <v>9720.4</v>
      </c>
    </row>
    <row r="160" spans="1:7" ht="15.75" hidden="1">
      <c r="A160" s="199" t="s">
        <v>402</v>
      </c>
      <c r="B160" s="160" t="s">
        <v>81</v>
      </c>
      <c r="C160" s="160">
        <v>442</v>
      </c>
      <c r="D160" s="160">
        <v>1000</v>
      </c>
      <c r="E160" s="160">
        <v>1100</v>
      </c>
      <c r="F160" s="160">
        <v>1200</v>
      </c>
      <c r="G160" s="160">
        <v>1300</v>
      </c>
    </row>
    <row r="161" spans="1:7" ht="15.75" hidden="1">
      <c r="A161" s="199" t="s">
        <v>443</v>
      </c>
      <c r="B161" s="160" t="s">
        <v>81</v>
      </c>
      <c r="C161" s="160"/>
      <c r="D161" s="160">
        <v>1056</v>
      </c>
      <c r="E161" s="160">
        <v>560</v>
      </c>
      <c r="F161" s="160">
        <v>560</v>
      </c>
      <c r="G161" s="160">
        <v>560</v>
      </c>
    </row>
    <row r="162" spans="1:7" ht="15.75" hidden="1">
      <c r="A162" s="199" t="s">
        <v>434</v>
      </c>
      <c r="B162" s="160" t="s">
        <v>81</v>
      </c>
      <c r="C162" s="160">
        <v>0</v>
      </c>
      <c r="D162" s="160">
        <v>1650</v>
      </c>
      <c r="E162" s="160">
        <v>1050</v>
      </c>
      <c r="F162" s="160">
        <v>1060</v>
      </c>
      <c r="G162" s="160">
        <v>1070</v>
      </c>
    </row>
    <row r="163" spans="1:7" ht="15.75" hidden="1">
      <c r="A163" s="199" t="s">
        <v>404</v>
      </c>
      <c r="B163" s="160" t="s">
        <v>81</v>
      </c>
      <c r="C163" s="160">
        <v>567</v>
      </c>
      <c r="D163" s="160">
        <v>1000</v>
      </c>
      <c r="E163" s="160">
        <v>900</v>
      </c>
      <c r="F163" s="160">
        <v>930</v>
      </c>
      <c r="G163" s="160">
        <v>930</v>
      </c>
    </row>
    <row r="164" spans="1:7" ht="15.75" hidden="1">
      <c r="A164" s="199" t="s">
        <v>405</v>
      </c>
      <c r="B164" s="160" t="s">
        <v>81</v>
      </c>
      <c r="C164" s="160">
        <v>375</v>
      </c>
      <c r="D164" s="160">
        <v>270</v>
      </c>
      <c r="E164" s="160">
        <v>300</v>
      </c>
      <c r="F164" s="160">
        <v>300</v>
      </c>
      <c r="G164" s="160">
        <v>300</v>
      </c>
    </row>
    <row r="165" spans="1:7" ht="15.75" hidden="1">
      <c r="A165" s="199" t="s">
        <v>407</v>
      </c>
      <c r="B165" s="160" t="s">
        <v>81</v>
      </c>
      <c r="C165" s="160"/>
      <c r="D165" s="160">
        <v>979</v>
      </c>
      <c r="E165" s="160">
        <v>1003</v>
      </c>
      <c r="F165" s="160">
        <v>1003</v>
      </c>
      <c r="G165" s="160">
        <v>1050</v>
      </c>
    </row>
    <row r="166" spans="1:7" ht="15.75" hidden="1">
      <c r="A166" s="199" t="s">
        <v>409</v>
      </c>
      <c r="B166" s="160" t="s">
        <v>81</v>
      </c>
      <c r="C166" s="160">
        <v>2924</v>
      </c>
      <c r="D166" s="160">
        <v>3000</v>
      </c>
      <c r="E166" s="160">
        <v>3000</v>
      </c>
      <c r="F166" s="160">
        <v>3000</v>
      </c>
      <c r="G166" s="160">
        <v>3000</v>
      </c>
    </row>
    <row r="167" spans="1:7" ht="30" hidden="1">
      <c r="A167" s="199" t="s">
        <v>410</v>
      </c>
      <c r="B167" s="160" t="s">
        <v>81</v>
      </c>
      <c r="C167" s="160"/>
      <c r="D167" s="160">
        <v>619</v>
      </c>
      <c r="E167" s="160"/>
      <c r="F167" s="160"/>
      <c r="G167" s="160"/>
    </row>
    <row r="168" spans="1:7" ht="15.75" hidden="1">
      <c r="A168" s="201" t="s">
        <v>444</v>
      </c>
      <c r="B168" s="160" t="s">
        <v>81</v>
      </c>
      <c r="C168" s="160">
        <v>1960</v>
      </c>
      <c r="D168" s="160">
        <v>2100</v>
      </c>
      <c r="E168" s="160"/>
      <c r="F168" s="160"/>
      <c r="G168" s="160"/>
    </row>
    <row r="169" spans="1:7" ht="15.75" hidden="1">
      <c r="A169" s="9"/>
      <c r="B169" s="25"/>
      <c r="C169" s="98"/>
      <c r="D169" s="98"/>
      <c r="E169" s="98"/>
      <c r="F169" s="99"/>
      <c r="G169" s="99"/>
    </row>
    <row r="170" spans="1:7" ht="15.75">
      <c r="A170" s="205" t="s">
        <v>276</v>
      </c>
      <c r="B170" s="7" t="s">
        <v>81</v>
      </c>
      <c r="C170" s="7">
        <v>8080.8</v>
      </c>
      <c r="D170" s="7">
        <v>9661.7</v>
      </c>
      <c r="E170" s="7">
        <v>9661.7</v>
      </c>
      <c r="F170" s="7">
        <v>9661.7</v>
      </c>
      <c r="G170" s="7">
        <v>9661.7</v>
      </c>
    </row>
    <row r="171" spans="1:7" ht="15.75" hidden="1">
      <c r="A171" s="199" t="s">
        <v>399</v>
      </c>
      <c r="B171" s="160" t="s">
        <v>81</v>
      </c>
      <c r="C171" s="160">
        <v>63</v>
      </c>
      <c r="D171" s="160">
        <v>180</v>
      </c>
      <c r="E171" s="160">
        <v>180</v>
      </c>
      <c r="F171" s="160">
        <v>180</v>
      </c>
      <c r="G171" s="160">
        <v>180</v>
      </c>
    </row>
    <row r="172" spans="1:7" ht="15.75" hidden="1">
      <c r="A172" s="199" t="s">
        <v>400</v>
      </c>
      <c r="B172" s="160" t="s">
        <v>81</v>
      </c>
      <c r="C172" s="160">
        <v>492</v>
      </c>
      <c r="D172" s="160">
        <v>150</v>
      </c>
      <c r="E172" s="160">
        <v>270</v>
      </c>
      <c r="F172" s="160">
        <v>300</v>
      </c>
      <c r="G172" s="160">
        <v>300</v>
      </c>
    </row>
    <row r="173" spans="1:7" ht="15.75" hidden="1">
      <c r="A173" s="199" t="s">
        <v>401</v>
      </c>
      <c r="B173" s="160" t="s">
        <v>81</v>
      </c>
      <c r="C173" s="160">
        <v>434</v>
      </c>
      <c r="D173" s="160">
        <v>490</v>
      </c>
      <c r="E173" s="160">
        <v>491</v>
      </c>
      <c r="F173" s="160">
        <v>490</v>
      </c>
      <c r="G173" s="160">
        <v>490</v>
      </c>
    </row>
    <row r="174" spans="1:7" ht="15.75" hidden="1">
      <c r="A174" s="199" t="s">
        <v>402</v>
      </c>
      <c r="B174" s="160" t="s">
        <v>81</v>
      </c>
      <c r="C174" s="160">
        <v>917</v>
      </c>
      <c r="D174" s="160">
        <v>885</v>
      </c>
      <c r="E174" s="160">
        <v>1011</v>
      </c>
      <c r="F174" s="160">
        <v>1138</v>
      </c>
      <c r="G174" s="160">
        <v>1264</v>
      </c>
    </row>
    <row r="175" spans="1:7" ht="15.75" hidden="1">
      <c r="A175" s="199" t="s">
        <v>442</v>
      </c>
      <c r="B175" s="160" t="s">
        <v>81</v>
      </c>
      <c r="C175" s="160">
        <v>561</v>
      </c>
      <c r="D175" s="160">
        <v>514</v>
      </c>
      <c r="E175" s="160">
        <v>100</v>
      </c>
      <c r="F175" s="160">
        <v>100</v>
      </c>
      <c r="G175" s="160">
        <v>100</v>
      </c>
    </row>
    <row r="176" spans="1:7" ht="15.75" hidden="1">
      <c r="A176" s="199" t="s">
        <v>443</v>
      </c>
      <c r="B176" s="160" t="s">
        <v>81</v>
      </c>
      <c r="C176" s="160"/>
      <c r="D176" s="160">
        <v>1240</v>
      </c>
      <c r="E176" s="160">
        <v>360</v>
      </c>
      <c r="F176" s="160">
        <v>720</v>
      </c>
      <c r="G176" s="160">
        <v>720</v>
      </c>
    </row>
    <row r="177" spans="1:7" ht="15.75" hidden="1">
      <c r="A177" s="199" t="s">
        <v>434</v>
      </c>
      <c r="B177" s="160" t="s">
        <v>81</v>
      </c>
      <c r="C177" s="160">
        <v>0</v>
      </c>
      <c r="D177" s="160">
        <v>550</v>
      </c>
      <c r="E177" s="160">
        <v>550</v>
      </c>
      <c r="F177" s="160">
        <v>550</v>
      </c>
      <c r="G177" s="160">
        <v>550</v>
      </c>
    </row>
    <row r="178" spans="1:7" ht="15.75" hidden="1">
      <c r="A178" s="199" t="s">
        <v>405</v>
      </c>
      <c r="B178" s="160" t="s">
        <v>81</v>
      </c>
      <c r="C178" s="160">
        <v>674</v>
      </c>
      <c r="D178" s="160">
        <v>396</v>
      </c>
      <c r="E178" s="160">
        <v>400</v>
      </c>
      <c r="F178" s="160">
        <v>400</v>
      </c>
      <c r="G178" s="160">
        <v>400</v>
      </c>
    </row>
    <row r="179" spans="1:7" ht="15.75" hidden="1">
      <c r="A179" s="199" t="s">
        <v>406</v>
      </c>
      <c r="B179" s="160" t="s">
        <v>81</v>
      </c>
      <c r="C179" s="160">
        <v>240</v>
      </c>
      <c r="D179" s="160">
        <v>150</v>
      </c>
      <c r="E179" s="160"/>
      <c r="F179" s="160"/>
      <c r="G179" s="160"/>
    </row>
    <row r="180" spans="1:7" ht="15.75" hidden="1">
      <c r="A180" s="199" t="s">
        <v>407</v>
      </c>
      <c r="B180" s="160" t="s">
        <v>81</v>
      </c>
      <c r="C180" s="160"/>
      <c r="D180" s="160">
        <v>255</v>
      </c>
      <c r="E180" s="160">
        <v>270</v>
      </c>
      <c r="F180" s="160">
        <v>285</v>
      </c>
      <c r="G180" s="160">
        <v>300</v>
      </c>
    </row>
    <row r="181" spans="1:7" ht="15.75" hidden="1">
      <c r="A181" s="199" t="s">
        <v>409</v>
      </c>
      <c r="B181" s="160" t="s">
        <v>81</v>
      </c>
      <c r="C181" s="160">
        <v>220</v>
      </c>
      <c r="D181" s="160"/>
      <c r="E181" s="160">
        <v>240</v>
      </c>
      <c r="F181" s="160">
        <v>250</v>
      </c>
      <c r="G181" s="160">
        <v>300</v>
      </c>
    </row>
    <row r="182" spans="1:7" ht="30" hidden="1">
      <c r="A182" s="199" t="s">
        <v>410</v>
      </c>
      <c r="B182" s="160" t="s">
        <v>81</v>
      </c>
      <c r="C182" s="160">
        <v>485</v>
      </c>
      <c r="D182" s="160">
        <v>2483</v>
      </c>
      <c r="E182" s="160">
        <v>2700</v>
      </c>
      <c r="F182" s="160">
        <v>3050</v>
      </c>
      <c r="G182" s="160">
        <v>3100</v>
      </c>
    </row>
    <row r="183" spans="1:7" ht="15.75" hidden="1">
      <c r="A183" s="201" t="s">
        <v>444</v>
      </c>
      <c r="B183" s="160" t="s">
        <v>81</v>
      </c>
      <c r="C183" s="160">
        <v>1319</v>
      </c>
      <c r="D183" s="160">
        <v>1326</v>
      </c>
      <c r="E183" s="160"/>
      <c r="F183" s="160"/>
      <c r="G183" s="160"/>
    </row>
    <row r="184" spans="1:7" ht="15.75" hidden="1">
      <c r="A184" s="77"/>
      <c r="B184" s="25"/>
      <c r="C184" s="98"/>
      <c r="D184" s="98"/>
      <c r="E184" s="98"/>
      <c r="F184" s="99"/>
      <c r="G184" s="99"/>
    </row>
    <row r="185" spans="1:7" ht="15.75">
      <c r="A185" s="208" t="s">
        <v>31</v>
      </c>
      <c r="B185" s="25" t="s">
        <v>81</v>
      </c>
      <c r="C185" s="98"/>
      <c r="D185" s="98"/>
      <c r="E185" s="98"/>
      <c r="F185" s="99"/>
      <c r="G185" s="99"/>
    </row>
    <row r="186" spans="1:7" ht="15.75" hidden="1">
      <c r="A186" s="9"/>
      <c r="B186" s="25"/>
      <c r="C186" s="98"/>
      <c r="D186" s="98"/>
      <c r="E186" s="98"/>
      <c r="F186" s="99"/>
      <c r="G186" s="99"/>
    </row>
    <row r="187" spans="1:7" ht="15.75">
      <c r="A187" s="208" t="s">
        <v>32</v>
      </c>
      <c r="B187" s="25" t="s">
        <v>81</v>
      </c>
      <c r="C187" s="98"/>
      <c r="D187" s="98"/>
      <c r="E187" s="98"/>
      <c r="F187" s="99"/>
      <c r="G187" s="99"/>
    </row>
    <row r="188" spans="1:7" ht="15.75" hidden="1">
      <c r="A188" s="9"/>
      <c r="B188" s="25"/>
      <c r="C188" s="98"/>
      <c r="D188" s="98"/>
      <c r="E188" s="98"/>
      <c r="F188" s="99"/>
      <c r="G188" s="99"/>
    </row>
    <row r="189" spans="1:7" ht="15.75">
      <c r="A189" s="78" t="s">
        <v>33</v>
      </c>
      <c r="B189" s="82" t="s">
        <v>81</v>
      </c>
      <c r="C189" s="7">
        <v>7994</v>
      </c>
      <c r="D189" s="7">
        <f>SUM(D190:D202)</f>
        <v>8328</v>
      </c>
      <c r="E189" s="7">
        <f>SUM(E190:E202)</f>
        <v>7658</v>
      </c>
      <c r="F189" s="7">
        <f>SUM(F190:F202)</f>
        <v>7687</v>
      </c>
      <c r="G189" s="7">
        <f>SUM(G190:G202)</f>
        <v>7715</v>
      </c>
    </row>
    <row r="190" spans="1:7" ht="15.75" hidden="1">
      <c r="A190" s="199" t="s">
        <v>399</v>
      </c>
      <c r="B190" s="203" t="s">
        <v>81</v>
      </c>
      <c r="C190" s="160">
        <v>369</v>
      </c>
      <c r="D190" s="160">
        <v>300</v>
      </c>
      <c r="E190" s="160">
        <v>300</v>
      </c>
      <c r="F190" s="160">
        <v>300</v>
      </c>
      <c r="G190" s="160">
        <v>300</v>
      </c>
    </row>
    <row r="191" spans="1:7" ht="15.75" hidden="1">
      <c r="A191" s="199" t="s">
        <v>400</v>
      </c>
      <c r="B191" s="203" t="s">
        <v>81</v>
      </c>
      <c r="C191" s="160">
        <v>242</v>
      </c>
      <c r="D191" s="160">
        <v>192</v>
      </c>
      <c r="E191" s="160">
        <v>110</v>
      </c>
      <c r="F191" s="160">
        <v>112</v>
      </c>
      <c r="G191" s="160">
        <v>115</v>
      </c>
    </row>
    <row r="192" spans="1:7" ht="15.75" hidden="1">
      <c r="A192" s="199" t="s">
        <v>401</v>
      </c>
      <c r="B192" s="203" t="s">
        <v>81</v>
      </c>
      <c r="C192" s="160">
        <v>914</v>
      </c>
      <c r="D192" s="160">
        <v>750</v>
      </c>
      <c r="E192" s="160">
        <v>760</v>
      </c>
      <c r="F192" s="160">
        <v>770</v>
      </c>
      <c r="G192" s="160">
        <v>770</v>
      </c>
    </row>
    <row r="193" spans="1:7" ht="15.75" hidden="1">
      <c r="A193" s="199" t="s">
        <v>402</v>
      </c>
      <c r="B193" s="203" t="s">
        <v>81</v>
      </c>
      <c r="C193" s="160">
        <v>107</v>
      </c>
      <c r="D193" s="160">
        <v>97</v>
      </c>
      <c r="E193" s="160">
        <v>102</v>
      </c>
      <c r="F193" s="160">
        <v>107</v>
      </c>
      <c r="G193" s="160">
        <v>112</v>
      </c>
    </row>
    <row r="194" spans="1:7" ht="15.75" hidden="1">
      <c r="A194" s="199" t="s">
        <v>403</v>
      </c>
      <c r="B194" s="203" t="s">
        <v>81</v>
      </c>
      <c r="C194" s="160">
        <v>561</v>
      </c>
      <c r="D194" s="160">
        <v>510</v>
      </c>
      <c r="E194" s="160">
        <v>510</v>
      </c>
      <c r="F194" s="160">
        <v>510</v>
      </c>
      <c r="G194" s="160">
        <v>510</v>
      </c>
    </row>
    <row r="195" spans="1:7" ht="15.75" hidden="1">
      <c r="A195" s="199" t="s">
        <v>434</v>
      </c>
      <c r="B195" s="203" t="s">
        <v>81</v>
      </c>
      <c r="C195" s="160">
        <v>47</v>
      </c>
      <c r="D195" s="160">
        <v>67</v>
      </c>
      <c r="E195" s="160">
        <v>67</v>
      </c>
      <c r="F195" s="160">
        <v>68</v>
      </c>
      <c r="G195" s="160">
        <v>68</v>
      </c>
    </row>
    <row r="196" spans="1:7" ht="15.75" hidden="1">
      <c r="A196" s="199" t="s">
        <v>404</v>
      </c>
      <c r="B196" s="203" t="s">
        <v>81</v>
      </c>
      <c r="C196" s="160">
        <v>488</v>
      </c>
      <c r="D196" s="160">
        <v>528</v>
      </c>
      <c r="E196" s="160">
        <v>530</v>
      </c>
      <c r="F196" s="160">
        <v>530</v>
      </c>
      <c r="G196" s="160">
        <v>530</v>
      </c>
    </row>
    <row r="197" spans="1:7" ht="15.75" hidden="1">
      <c r="A197" s="199" t="s">
        <v>405</v>
      </c>
      <c r="B197" s="203" t="s">
        <v>81</v>
      </c>
      <c r="C197" s="160">
        <v>1015</v>
      </c>
      <c r="D197" s="160">
        <v>835</v>
      </c>
      <c r="E197" s="160">
        <v>838</v>
      </c>
      <c r="F197" s="160">
        <v>840</v>
      </c>
      <c r="G197" s="160">
        <v>850</v>
      </c>
    </row>
    <row r="198" spans="1:7" ht="15.75" hidden="1">
      <c r="A198" s="199" t="s">
        <v>407</v>
      </c>
      <c r="B198" s="203" t="s">
        <v>81</v>
      </c>
      <c r="C198" s="160">
        <v>130</v>
      </c>
      <c r="D198" s="160">
        <v>130</v>
      </c>
      <c r="E198" s="160">
        <v>120</v>
      </c>
      <c r="F198" s="160">
        <v>125</v>
      </c>
      <c r="G198" s="160">
        <v>130</v>
      </c>
    </row>
    <row r="199" spans="1:7" ht="30" hidden="1">
      <c r="A199" s="199" t="s">
        <v>408</v>
      </c>
      <c r="B199" s="203" t="s">
        <v>81</v>
      </c>
      <c r="C199" s="160">
        <v>1751</v>
      </c>
      <c r="D199" s="160">
        <v>1800</v>
      </c>
      <c r="E199" s="160">
        <v>1850</v>
      </c>
      <c r="F199" s="160">
        <v>1850</v>
      </c>
      <c r="G199" s="160">
        <v>1850</v>
      </c>
    </row>
    <row r="200" spans="1:7" ht="15.75" hidden="1">
      <c r="A200" s="199" t="s">
        <v>409</v>
      </c>
      <c r="B200" s="203" t="s">
        <v>81</v>
      </c>
      <c r="C200" s="160">
        <v>2329</v>
      </c>
      <c r="D200" s="160">
        <v>2329</v>
      </c>
      <c r="E200" s="160">
        <v>2329</v>
      </c>
      <c r="F200" s="160">
        <v>2330</v>
      </c>
      <c r="G200" s="160">
        <v>2330</v>
      </c>
    </row>
    <row r="201" spans="1:7" ht="30" hidden="1">
      <c r="A201" s="199" t="s">
        <v>410</v>
      </c>
      <c r="B201" s="203" t="s">
        <v>81</v>
      </c>
      <c r="C201" s="160">
        <v>136</v>
      </c>
      <c r="D201" s="160">
        <v>140</v>
      </c>
      <c r="E201" s="160">
        <v>142</v>
      </c>
      <c r="F201" s="160">
        <v>145</v>
      </c>
      <c r="G201" s="160">
        <v>150</v>
      </c>
    </row>
    <row r="202" spans="1:7" ht="15.75" hidden="1">
      <c r="A202" s="201" t="s">
        <v>444</v>
      </c>
      <c r="B202" s="203" t="s">
        <v>81</v>
      </c>
      <c r="C202" s="204">
        <v>225</v>
      </c>
      <c r="D202" s="204">
        <v>650</v>
      </c>
      <c r="E202" s="160">
        <v>0</v>
      </c>
      <c r="F202" s="160">
        <v>0</v>
      </c>
      <c r="G202" s="160">
        <v>0</v>
      </c>
    </row>
    <row r="203" spans="1:7" ht="15.75" hidden="1">
      <c r="A203" s="9"/>
      <c r="B203" s="25"/>
      <c r="C203" s="98"/>
      <c r="D203" s="98"/>
      <c r="E203" s="98"/>
      <c r="F203" s="99"/>
      <c r="G203" s="99"/>
    </row>
    <row r="204" spans="1:7" ht="15.75">
      <c r="A204" s="78" t="s">
        <v>34</v>
      </c>
      <c r="B204" s="82" t="s">
        <v>81</v>
      </c>
      <c r="C204" s="7">
        <v>32641</v>
      </c>
      <c r="D204" s="7">
        <f>SUM(D205:D218)</f>
        <v>29579.2</v>
      </c>
      <c r="E204" s="7">
        <f>SUM(E205:E218)</f>
        <v>29541.3</v>
      </c>
      <c r="F204" s="7">
        <f>SUM(F205:F218)</f>
        <v>30099.4</v>
      </c>
      <c r="G204" s="7">
        <f>SUM(G205:G218)</f>
        <v>30413.5</v>
      </c>
    </row>
    <row r="205" spans="1:7" ht="15.75" hidden="1">
      <c r="A205" s="199" t="s">
        <v>399</v>
      </c>
      <c r="B205" s="203" t="s">
        <v>81</v>
      </c>
      <c r="C205" s="160">
        <v>4156</v>
      </c>
      <c r="D205" s="160">
        <v>3900</v>
      </c>
      <c r="E205" s="160">
        <v>4000</v>
      </c>
      <c r="F205" s="160">
        <v>4100</v>
      </c>
      <c r="G205" s="160">
        <v>4200</v>
      </c>
    </row>
    <row r="206" spans="1:7" ht="15.75" hidden="1">
      <c r="A206" s="199" t="s">
        <v>400</v>
      </c>
      <c r="B206" s="203" t="s">
        <v>81</v>
      </c>
      <c r="C206" s="160">
        <v>1880</v>
      </c>
      <c r="D206" s="160">
        <v>2025</v>
      </c>
      <c r="E206" s="160">
        <v>2100</v>
      </c>
      <c r="F206" s="160">
        <v>2175</v>
      </c>
      <c r="G206" s="160">
        <v>2250</v>
      </c>
    </row>
    <row r="207" spans="1:7" ht="15.75" hidden="1">
      <c r="A207" s="199" t="s">
        <v>401</v>
      </c>
      <c r="B207" s="203" t="s">
        <v>81</v>
      </c>
      <c r="C207" s="160">
        <v>2827</v>
      </c>
      <c r="D207" s="160">
        <v>3000</v>
      </c>
      <c r="E207" s="160">
        <v>3000</v>
      </c>
      <c r="F207" s="160">
        <v>3000</v>
      </c>
      <c r="G207" s="160">
        <v>3000</v>
      </c>
    </row>
    <row r="208" spans="1:7" ht="15.75" hidden="1">
      <c r="A208" s="199" t="s">
        <v>402</v>
      </c>
      <c r="B208" s="203" t="s">
        <v>81</v>
      </c>
      <c r="C208" s="160">
        <v>1583</v>
      </c>
      <c r="D208" s="160">
        <v>1640</v>
      </c>
      <c r="E208" s="160">
        <v>1667</v>
      </c>
      <c r="F208" s="160">
        <v>1698</v>
      </c>
      <c r="G208" s="160">
        <v>1725</v>
      </c>
    </row>
    <row r="209" spans="1:7" ht="15.75" hidden="1">
      <c r="A209" s="199" t="s">
        <v>403</v>
      </c>
      <c r="B209" s="203" t="s">
        <v>81</v>
      </c>
      <c r="C209" s="160">
        <v>3116</v>
      </c>
      <c r="D209" s="160">
        <v>3150</v>
      </c>
      <c r="E209" s="160">
        <v>3160</v>
      </c>
      <c r="F209" s="160">
        <v>3170</v>
      </c>
      <c r="G209" s="160">
        <v>3180</v>
      </c>
    </row>
    <row r="210" spans="1:7" ht="15.75" hidden="1">
      <c r="A210" s="199" t="s">
        <v>434</v>
      </c>
      <c r="B210" s="203" t="s">
        <v>81</v>
      </c>
      <c r="C210" s="160">
        <v>979</v>
      </c>
      <c r="D210" s="160">
        <v>980</v>
      </c>
      <c r="E210" s="160">
        <v>1000</v>
      </c>
      <c r="F210" s="160">
        <v>1000</v>
      </c>
      <c r="G210" s="160">
        <v>1000</v>
      </c>
    </row>
    <row r="211" spans="1:7" ht="15.75" hidden="1">
      <c r="A211" s="199" t="s">
        <v>404</v>
      </c>
      <c r="B211" s="203" t="s">
        <v>81</v>
      </c>
      <c r="C211" s="160">
        <v>3151</v>
      </c>
      <c r="D211" s="160">
        <v>3150</v>
      </c>
      <c r="E211" s="160">
        <v>3176</v>
      </c>
      <c r="F211" s="160">
        <v>3355</v>
      </c>
      <c r="G211" s="160">
        <v>3383</v>
      </c>
    </row>
    <row r="212" spans="1:7" ht="15.75" hidden="1">
      <c r="A212" s="199" t="s">
        <v>405</v>
      </c>
      <c r="B212" s="203" t="s">
        <v>81</v>
      </c>
      <c r="C212" s="160">
        <v>4689.5</v>
      </c>
      <c r="D212" s="160">
        <v>4508</v>
      </c>
      <c r="E212" s="160">
        <v>4548</v>
      </c>
      <c r="F212" s="160">
        <v>4564</v>
      </c>
      <c r="G212" s="160">
        <v>4564</v>
      </c>
    </row>
    <row r="213" spans="1:7" ht="15.75" hidden="1">
      <c r="A213" s="199" t="s">
        <v>407</v>
      </c>
      <c r="B213" s="203" t="s">
        <v>81</v>
      </c>
      <c r="C213" s="160">
        <v>2093</v>
      </c>
      <c r="D213" s="160">
        <v>2093</v>
      </c>
      <c r="E213" s="160">
        <v>2109</v>
      </c>
      <c r="F213" s="160">
        <v>2200</v>
      </c>
      <c r="G213" s="160">
        <v>2200</v>
      </c>
    </row>
    <row r="214" spans="1:7" ht="30" hidden="1">
      <c r="A214" s="199" t="s">
        <v>408</v>
      </c>
      <c r="B214" s="203" t="s">
        <v>81</v>
      </c>
      <c r="C214" s="160">
        <v>1696</v>
      </c>
      <c r="D214" s="160">
        <v>1989</v>
      </c>
      <c r="E214" s="160">
        <v>2033</v>
      </c>
      <c r="F214" s="160">
        <v>2038</v>
      </c>
      <c r="G214" s="160">
        <v>2044</v>
      </c>
    </row>
    <row r="215" spans="1:7" ht="15.75" hidden="1">
      <c r="A215" s="199" t="s">
        <v>409</v>
      </c>
      <c r="B215" s="203" t="s">
        <v>81</v>
      </c>
      <c r="C215" s="160">
        <v>1099.1</v>
      </c>
      <c r="D215" s="160">
        <v>1099.2</v>
      </c>
      <c r="E215" s="160">
        <v>1099.3</v>
      </c>
      <c r="F215" s="160">
        <v>1099.4</v>
      </c>
      <c r="G215" s="160">
        <v>1099.5</v>
      </c>
    </row>
    <row r="216" spans="1:7" ht="30" hidden="1">
      <c r="A216" s="199" t="s">
        <v>410</v>
      </c>
      <c r="B216" s="203" t="s">
        <v>81</v>
      </c>
      <c r="C216" s="160">
        <v>1513</v>
      </c>
      <c r="D216" s="160">
        <v>1615</v>
      </c>
      <c r="E216" s="160">
        <v>1649</v>
      </c>
      <c r="F216" s="160">
        <v>1700</v>
      </c>
      <c r="G216" s="160">
        <v>1768</v>
      </c>
    </row>
    <row r="217" spans="1:7" ht="15.75" hidden="1">
      <c r="A217" s="201" t="s">
        <v>444</v>
      </c>
      <c r="B217" s="203" t="s">
        <v>81</v>
      </c>
      <c r="C217" s="204">
        <v>956</v>
      </c>
      <c r="D217" s="204">
        <v>430</v>
      </c>
      <c r="E217" s="160">
        <v>0</v>
      </c>
      <c r="F217" s="160">
        <v>0</v>
      </c>
      <c r="G217" s="160">
        <v>0</v>
      </c>
    </row>
    <row r="218" spans="1:7" ht="15.75" hidden="1">
      <c r="A218" s="78"/>
      <c r="B218" s="46"/>
      <c r="C218" s="98"/>
      <c r="D218" s="98"/>
      <c r="E218" s="98"/>
      <c r="F218" s="99"/>
      <c r="G218" s="99"/>
    </row>
    <row r="219" spans="1:7" ht="15.75">
      <c r="A219" s="208" t="s">
        <v>35</v>
      </c>
      <c r="B219" s="25" t="s">
        <v>36</v>
      </c>
      <c r="C219" s="98"/>
      <c r="D219" s="98"/>
      <c r="E219" s="98"/>
      <c r="F219" s="99"/>
      <c r="G219" s="99"/>
    </row>
    <row r="220" spans="1:7" ht="15.75">
      <c r="A220" s="9"/>
      <c r="B220" s="25"/>
      <c r="C220" s="98"/>
      <c r="D220" s="98"/>
      <c r="E220" s="98"/>
      <c r="F220" s="99"/>
      <c r="G220" s="99"/>
    </row>
    <row r="221" spans="1:7" ht="15.75">
      <c r="A221" s="78" t="s">
        <v>261</v>
      </c>
      <c r="B221" s="25"/>
      <c r="C221" s="98"/>
      <c r="D221" s="98"/>
      <c r="E221" s="98"/>
      <c r="F221" s="99"/>
      <c r="G221" s="99"/>
    </row>
    <row r="222" spans="1:7" ht="15.75">
      <c r="A222" s="77" t="s">
        <v>28</v>
      </c>
      <c r="B222" s="25" t="s">
        <v>81</v>
      </c>
      <c r="C222" s="7">
        <v>943</v>
      </c>
      <c r="D222" s="130">
        <v>1823.4</v>
      </c>
      <c r="E222" s="130">
        <v>2413.9</v>
      </c>
      <c r="F222" s="130">
        <v>2460.5</v>
      </c>
      <c r="G222" s="130">
        <v>2522.7</v>
      </c>
    </row>
    <row r="223" spans="1:7" ht="15.75">
      <c r="A223" s="78" t="s">
        <v>30</v>
      </c>
      <c r="B223" s="25" t="s">
        <v>81</v>
      </c>
      <c r="C223" s="7">
        <v>34573</v>
      </c>
      <c r="D223" s="130">
        <v>35873.8</v>
      </c>
      <c r="E223" s="130">
        <v>35873.8</v>
      </c>
      <c r="F223" s="130">
        <v>35873.8</v>
      </c>
      <c r="G223" s="130">
        <v>35873.8</v>
      </c>
    </row>
    <row r="224" spans="1:7" ht="15.75">
      <c r="A224" s="78" t="s">
        <v>31</v>
      </c>
      <c r="B224" s="25" t="s">
        <v>81</v>
      </c>
      <c r="C224" s="7">
        <v>6261</v>
      </c>
      <c r="D224" s="7">
        <v>6395</v>
      </c>
      <c r="E224" s="7">
        <v>6395</v>
      </c>
      <c r="F224" s="7">
        <v>6395</v>
      </c>
      <c r="G224" s="7">
        <v>6395</v>
      </c>
    </row>
    <row r="225" spans="1:7" ht="15.75">
      <c r="A225" s="78" t="s">
        <v>32</v>
      </c>
      <c r="B225" s="25" t="s">
        <v>81</v>
      </c>
      <c r="C225" s="7">
        <v>1001.3</v>
      </c>
      <c r="D225" s="7">
        <v>1051</v>
      </c>
      <c r="E225" s="7">
        <v>1104</v>
      </c>
      <c r="F225" s="7">
        <v>1159</v>
      </c>
      <c r="G225" s="7">
        <v>1217</v>
      </c>
    </row>
    <row r="226" spans="1:7" ht="15.75">
      <c r="A226" s="78" t="s">
        <v>33</v>
      </c>
      <c r="B226" s="46" t="s">
        <v>81</v>
      </c>
      <c r="C226" s="7">
        <v>2382</v>
      </c>
      <c r="D226" s="7">
        <v>2575</v>
      </c>
      <c r="E226" s="7">
        <v>2585</v>
      </c>
      <c r="F226" s="7">
        <v>2595</v>
      </c>
      <c r="G226" s="7">
        <v>2680</v>
      </c>
    </row>
    <row r="227" spans="1:7" ht="15.75">
      <c r="A227" s="78" t="s">
        <v>34</v>
      </c>
      <c r="B227" s="46" t="s">
        <v>191</v>
      </c>
      <c r="C227" s="7">
        <v>4921</v>
      </c>
      <c r="D227" s="7">
        <v>5078</v>
      </c>
      <c r="E227" s="7">
        <v>5162</v>
      </c>
      <c r="F227" s="7">
        <v>5262</v>
      </c>
      <c r="G227" s="7">
        <v>5262</v>
      </c>
    </row>
    <row r="228" spans="1:7" ht="15.75">
      <c r="A228" s="78" t="s">
        <v>35</v>
      </c>
      <c r="B228" s="25" t="s">
        <v>36</v>
      </c>
      <c r="C228" s="7">
        <v>10811</v>
      </c>
      <c r="D228" s="7">
        <v>11011</v>
      </c>
      <c r="E228" s="7">
        <v>11261</v>
      </c>
      <c r="F228" s="7">
        <v>11411</v>
      </c>
      <c r="G228" s="7">
        <v>11561</v>
      </c>
    </row>
    <row r="229" spans="1:7" ht="30">
      <c r="A229" s="77" t="s">
        <v>61</v>
      </c>
      <c r="B229" s="25"/>
      <c r="C229" s="98"/>
      <c r="D229" s="98"/>
      <c r="E229" s="98"/>
      <c r="F229" s="99"/>
      <c r="G229" s="99"/>
    </row>
    <row r="230" spans="1:7" ht="15.75">
      <c r="A230" s="77" t="s">
        <v>28</v>
      </c>
      <c r="B230" s="25" t="s">
        <v>81</v>
      </c>
      <c r="C230" s="7">
        <v>17205</v>
      </c>
      <c r="D230" s="130">
        <v>19391.7</v>
      </c>
      <c r="E230" s="130">
        <v>25671.9</v>
      </c>
      <c r="F230" s="130">
        <v>26167.8</v>
      </c>
      <c r="G230" s="130">
        <v>26828.8</v>
      </c>
    </row>
    <row r="231" spans="1:7" ht="15.75">
      <c r="A231" s="77" t="s">
        <v>29</v>
      </c>
      <c r="B231" s="25" t="s">
        <v>81</v>
      </c>
      <c r="C231" s="7"/>
      <c r="D231" s="7"/>
      <c r="E231" s="7"/>
      <c r="F231" s="7"/>
      <c r="G231" s="7"/>
    </row>
    <row r="232" spans="1:7" ht="15.75">
      <c r="A232" s="77" t="s">
        <v>59</v>
      </c>
      <c r="B232" s="25" t="s">
        <v>81</v>
      </c>
      <c r="C232" s="7">
        <v>26</v>
      </c>
      <c r="D232" s="7">
        <v>30</v>
      </c>
      <c r="E232" s="7">
        <v>30</v>
      </c>
      <c r="F232" s="7">
        <v>30</v>
      </c>
      <c r="G232" s="7">
        <v>30</v>
      </c>
    </row>
    <row r="233" spans="1:7" ht="15.75">
      <c r="A233" s="77" t="s">
        <v>262</v>
      </c>
      <c r="B233" s="25"/>
      <c r="C233" s="7">
        <f>C234+C235+C237</f>
        <v>464.8</v>
      </c>
      <c r="D233" s="7">
        <f>D234+D235+D237</f>
        <v>473.5</v>
      </c>
      <c r="E233" s="7">
        <f>E234+E235+E237</f>
        <v>473.5</v>
      </c>
      <c r="F233" s="7">
        <f>F234+F235+F237</f>
        <v>473.5</v>
      </c>
      <c r="G233" s="7">
        <f>G234+G235+G237</f>
        <v>473.5</v>
      </c>
    </row>
    <row r="234" spans="1:7" ht="30">
      <c r="A234" s="77" t="s">
        <v>259</v>
      </c>
      <c r="B234" s="25" t="s">
        <v>81</v>
      </c>
      <c r="C234" s="7">
        <v>360</v>
      </c>
      <c r="D234" s="7">
        <v>365.5</v>
      </c>
      <c r="E234" s="7">
        <v>365.5</v>
      </c>
      <c r="F234" s="7">
        <v>365.5</v>
      </c>
      <c r="G234" s="7">
        <v>365.5</v>
      </c>
    </row>
    <row r="235" spans="1:7" ht="15.75">
      <c r="A235" s="77" t="s">
        <v>258</v>
      </c>
      <c r="B235" s="25" t="s">
        <v>81</v>
      </c>
      <c r="C235" s="7">
        <v>78.8</v>
      </c>
      <c r="D235" s="7">
        <v>82</v>
      </c>
      <c r="E235" s="7">
        <v>82</v>
      </c>
      <c r="F235" s="7">
        <v>82</v>
      </c>
      <c r="G235" s="7">
        <v>82</v>
      </c>
    </row>
    <row r="236" spans="1:7" ht="15.75">
      <c r="A236" s="77" t="s">
        <v>274</v>
      </c>
      <c r="B236" s="25" t="s">
        <v>81</v>
      </c>
      <c r="C236" s="7">
        <v>1757</v>
      </c>
      <c r="D236" s="7">
        <v>1765</v>
      </c>
      <c r="E236" s="7">
        <v>1765</v>
      </c>
      <c r="F236" s="7">
        <v>1765</v>
      </c>
      <c r="G236" s="7">
        <v>1765</v>
      </c>
    </row>
    <row r="237" spans="1:7" ht="15.75">
      <c r="A237" s="77" t="s">
        <v>31</v>
      </c>
      <c r="B237" s="25" t="s">
        <v>81</v>
      </c>
      <c r="C237" s="7">
        <v>26</v>
      </c>
      <c r="D237" s="7">
        <v>26</v>
      </c>
      <c r="E237" s="7">
        <v>26</v>
      </c>
      <c r="F237" s="7">
        <v>26</v>
      </c>
      <c r="G237" s="7">
        <v>26</v>
      </c>
    </row>
    <row r="238" spans="1:7" ht="15.75">
      <c r="A238" s="77" t="s">
        <v>60</v>
      </c>
      <c r="B238" s="25" t="s">
        <v>81</v>
      </c>
      <c r="C238" s="7">
        <v>166</v>
      </c>
      <c r="D238" s="7">
        <v>167.2</v>
      </c>
      <c r="E238" s="7">
        <v>167.8</v>
      </c>
      <c r="F238" s="7">
        <v>168.4</v>
      </c>
      <c r="G238" s="7">
        <v>168.9</v>
      </c>
    </row>
    <row r="239" spans="1:7" ht="15.75">
      <c r="A239" s="77" t="s">
        <v>34</v>
      </c>
      <c r="B239" s="25" t="s">
        <v>81</v>
      </c>
      <c r="C239" s="7">
        <v>1513</v>
      </c>
      <c r="D239" s="7">
        <v>1777.9</v>
      </c>
      <c r="E239" s="7">
        <v>1790.4</v>
      </c>
      <c r="F239" s="7">
        <v>1802.5</v>
      </c>
      <c r="G239" s="7">
        <v>1814.7</v>
      </c>
    </row>
    <row r="240" spans="1:7" ht="15.75">
      <c r="A240" s="77" t="s">
        <v>35</v>
      </c>
      <c r="B240" s="25" t="s">
        <v>36</v>
      </c>
      <c r="C240" s="7">
        <v>28</v>
      </c>
      <c r="D240" s="7">
        <v>29</v>
      </c>
      <c r="E240" s="7">
        <v>30</v>
      </c>
      <c r="F240" s="7">
        <v>31</v>
      </c>
      <c r="G240" s="7">
        <v>32</v>
      </c>
    </row>
    <row r="241" spans="1:7" ht="15.75">
      <c r="A241" s="77"/>
      <c r="B241" s="25"/>
      <c r="C241" s="7"/>
      <c r="D241" s="7"/>
      <c r="E241" s="7"/>
      <c r="F241" s="7"/>
      <c r="G241" s="7"/>
    </row>
    <row r="242" spans="1:7" ht="30">
      <c r="A242" s="6" t="s">
        <v>68</v>
      </c>
      <c r="B242" s="25"/>
      <c r="C242" s="98"/>
      <c r="D242" s="98"/>
      <c r="E242" s="98"/>
      <c r="F242" s="99"/>
      <c r="G242" s="99"/>
    </row>
    <row r="243" spans="1:7" ht="15.75">
      <c r="A243" s="78" t="s">
        <v>27</v>
      </c>
      <c r="B243" s="25"/>
      <c r="C243" s="98"/>
      <c r="D243" s="98"/>
      <c r="E243" s="98"/>
      <c r="F243" s="99"/>
      <c r="G243" s="99"/>
    </row>
    <row r="244" spans="1:7" ht="15.75">
      <c r="A244" s="78" t="s">
        <v>37</v>
      </c>
      <c r="B244" s="25" t="s">
        <v>172</v>
      </c>
      <c r="C244" s="7">
        <f aca="true" t="shared" si="0" ref="C244:G248">C250+C256+C262</f>
        <v>24271</v>
      </c>
      <c r="D244" s="7">
        <f t="shared" si="0"/>
        <v>24548</v>
      </c>
      <c r="E244" s="7">
        <f t="shared" si="0"/>
        <v>24750</v>
      </c>
      <c r="F244" s="7">
        <f t="shared" si="0"/>
        <v>24967</v>
      </c>
      <c r="G244" s="7">
        <f t="shared" si="0"/>
        <v>25186</v>
      </c>
    </row>
    <row r="245" spans="1:7" ht="15.75">
      <c r="A245" s="78" t="s">
        <v>38</v>
      </c>
      <c r="B245" s="25" t="s">
        <v>172</v>
      </c>
      <c r="C245" s="7">
        <f t="shared" si="0"/>
        <v>7688</v>
      </c>
      <c r="D245" s="7">
        <f t="shared" si="0"/>
        <v>7011</v>
      </c>
      <c r="E245" s="7">
        <f t="shared" si="0"/>
        <v>7032</v>
      </c>
      <c r="F245" s="7">
        <f t="shared" si="0"/>
        <v>7068</v>
      </c>
      <c r="G245" s="7">
        <f t="shared" si="0"/>
        <v>7079</v>
      </c>
    </row>
    <row r="246" spans="1:7" ht="15.75">
      <c r="A246" s="78" t="s">
        <v>39</v>
      </c>
      <c r="B246" s="25" t="s">
        <v>172</v>
      </c>
      <c r="C246" s="7">
        <f t="shared" si="0"/>
        <v>49347</v>
      </c>
      <c r="D246" s="7">
        <f t="shared" si="0"/>
        <v>32755</v>
      </c>
      <c r="E246" s="7">
        <f t="shared" si="0"/>
        <v>32706</v>
      </c>
      <c r="F246" s="7">
        <f t="shared" si="0"/>
        <v>32877</v>
      </c>
      <c r="G246" s="7">
        <f t="shared" si="0"/>
        <v>33028</v>
      </c>
    </row>
    <row r="247" spans="1:7" ht="15.75">
      <c r="A247" s="78" t="s">
        <v>176</v>
      </c>
      <c r="B247" s="25" t="s">
        <v>172</v>
      </c>
      <c r="C247" s="7">
        <f t="shared" si="0"/>
        <v>5525</v>
      </c>
      <c r="D247" s="7">
        <f t="shared" si="0"/>
        <v>5570</v>
      </c>
      <c r="E247" s="7">
        <f t="shared" si="0"/>
        <v>5622</v>
      </c>
      <c r="F247" s="7">
        <f t="shared" si="0"/>
        <v>5685</v>
      </c>
      <c r="G247" s="7">
        <f t="shared" si="0"/>
        <v>5698</v>
      </c>
    </row>
    <row r="248" spans="1:7" ht="15.75">
      <c r="A248" s="78" t="s">
        <v>40</v>
      </c>
      <c r="B248" s="46" t="s">
        <v>177</v>
      </c>
      <c r="C248" s="7">
        <f t="shared" si="0"/>
        <v>43.31</v>
      </c>
      <c r="D248" s="7">
        <f t="shared" si="0"/>
        <v>44.11</v>
      </c>
      <c r="E248" s="7">
        <f t="shared" si="0"/>
        <v>44.61</v>
      </c>
      <c r="F248" s="7">
        <f t="shared" si="0"/>
        <v>45.11</v>
      </c>
      <c r="G248" s="7">
        <f t="shared" si="0"/>
        <v>45.61</v>
      </c>
    </row>
    <row r="249" spans="1:7" ht="15.75">
      <c r="A249" s="78" t="s">
        <v>263</v>
      </c>
      <c r="B249" s="25"/>
      <c r="C249" s="7"/>
      <c r="D249" s="7"/>
      <c r="E249" s="7"/>
      <c r="F249" s="7"/>
      <c r="G249" s="7"/>
    </row>
    <row r="250" spans="1:7" ht="15.75">
      <c r="A250" s="78" t="s">
        <v>37</v>
      </c>
      <c r="B250" s="25" t="s">
        <v>172</v>
      </c>
      <c r="C250" s="7">
        <v>20488</v>
      </c>
      <c r="D250" s="29">
        <v>20763</v>
      </c>
      <c r="E250" s="29">
        <v>20964</v>
      </c>
      <c r="F250" s="29">
        <v>21180</v>
      </c>
      <c r="G250" s="29">
        <v>21398</v>
      </c>
    </row>
    <row r="251" spans="1:7" ht="15.75">
      <c r="A251" s="78" t="s">
        <v>38</v>
      </c>
      <c r="B251" s="25" t="s">
        <v>172</v>
      </c>
      <c r="C251" s="7">
        <v>6377</v>
      </c>
      <c r="D251" s="7">
        <v>5699</v>
      </c>
      <c r="E251" s="7">
        <v>5719</v>
      </c>
      <c r="F251" s="7">
        <v>5754</v>
      </c>
      <c r="G251" s="7">
        <v>5764</v>
      </c>
    </row>
    <row r="252" spans="1:7" ht="15.75">
      <c r="A252" s="78" t="s">
        <v>39</v>
      </c>
      <c r="B252" s="25" t="s">
        <v>172</v>
      </c>
      <c r="C252" s="7">
        <v>43623</v>
      </c>
      <c r="D252" s="7">
        <v>27030</v>
      </c>
      <c r="E252" s="7">
        <v>26980</v>
      </c>
      <c r="F252" s="7">
        <v>27150</v>
      </c>
      <c r="G252" s="7">
        <v>27300</v>
      </c>
    </row>
    <row r="253" spans="1:7" ht="15.75">
      <c r="A253" s="78" t="s">
        <v>176</v>
      </c>
      <c r="B253" s="25" t="s">
        <v>172</v>
      </c>
      <c r="C253" s="7">
        <v>2051</v>
      </c>
      <c r="D253" s="7">
        <v>2071</v>
      </c>
      <c r="E253" s="7">
        <v>2111</v>
      </c>
      <c r="F253" s="7">
        <v>2162</v>
      </c>
      <c r="G253" s="7">
        <v>2162</v>
      </c>
    </row>
    <row r="254" spans="1:7" ht="15.75">
      <c r="A254" s="78" t="s">
        <v>40</v>
      </c>
      <c r="B254" s="46" t="s">
        <v>177</v>
      </c>
      <c r="C254" s="7"/>
      <c r="D254" s="7"/>
      <c r="E254" s="7"/>
      <c r="F254" s="7"/>
      <c r="G254" s="7"/>
    </row>
    <row r="255" spans="1:7" ht="15.75">
      <c r="A255" s="78" t="s">
        <v>261</v>
      </c>
      <c r="B255" s="25"/>
      <c r="C255" s="7"/>
      <c r="D255" s="7"/>
      <c r="E255" s="7"/>
      <c r="F255" s="7"/>
      <c r="G255" s="7"/>
    </row>
    <row r="256" spans="1:7" ht="15.75">
      <c r="A256" s="78" t="s">
        <v>37</v>
      </c>
      <c r="B256" s="25" t="s">
        <v>172</v>
      </c>
      <c r="C256" s="7">
        <v>3051</v>
      </c>
      <c r="D256" s="7">
        <v>3051</v>
      </c>
      <c r="E256" s="7">
        <v>3051</v>
      </c>
      <c r="F256" s="7">
        <v>3051</v>
      </c>
      <c r="G256" s="7">
        <v>3051</v>
      </c>
    </row>
    <row r="257" spans="1:7" ht="15.75">
      <c r="A257" s="78" t="s">
        <v>41</v>
      </c>
      <c r="B257" s="25" t="s">
        <v>172</v>
      </c>
      <c r="C257" s="7">
        <v>954</v>
      </c>
      <c r="D257" s="7">
        <v>954</v>
      </c>
      <c r="E257" s="7">
        <v>954</v>
      </c>
      <c r="F257" s="7">
        <v>954</v>
      </c>
      <c r="G257" s="7">
        <v>954</v>
      </c>
    </row>
    <row r="258" spans="1:7" ht="15.75">
      <c r="A258" s="78" t="s">
        <v>39</v>
      </c>
      <c r="B258" s="25" t="s">
        <v>172</v>
      </c>
      <c r="C258" s="7">
        <v>5681</v>
      </c>
      <c r="D258" s="7">
        <v>5681</v>
      </c>
      <c r="E258" s="7">
        <v>5681</v>
      </c>
      <c r="F258" s="7">
        <v>5681</v>
      </c>
      <c r="G258" s="7">
        <v>5681</v>
      </c>
    </row>
    <row r="259" spans="1:7" ht="15.75">
      <c r="A259" s="78" t="s">
        <v>176</v>
      </c>
      <c r="B259" s="25" t="s">
        <v>172</v>
      </c>
      <c r="C259" s="7">
        <v>2433</v>
      </c>
      <c r="D259" s="7">
        <v>2453</v>
      </c>
      <c r="E259" s="7">
        <v>2463</v>
      </c>
      <c r="F259" s="7">
        <v>2471</v>
      </c>
      <c r="G259" s="7">
        <v>2480</v>
      </c>
    </row>
    <row r="260" spans="1:7" ht="15.75">
      <c r="A260" s="78" t="s">
        <v>40</v>
      </c>
      <c r="B260" s="46" t="s">
        <v>177</v>
      </c>
      <c r="C260" s="209">
        <v>43.2</v>
      </c>
      <c r="D260" s="209">
        <v>44</v>
      </c>
      <c r="E260" s="209">
        <v>44.5</v>
      </c>
      <c r="F260" s="209">
        <v>45</v>
      </c>
      <c r="G260" s="209">
        <v>45.5</v>
      </c>
    </row>
    <row r="261" spans="1:7" ht="30">
      <c r="A261" s="77" t="s">
        <v>62</v>
      </c>
      <c r="B261" s="25"/>
      <c r="C261" s="7"/>
      <c r="D261" s="7"/>
      <c r="E261" s="7"/>
      <c r="F261" s="7"/>
      <c r="G261" s="7"/>
    </row>
    <row r="262" spans="1:7" ht="15.75">
      <c r="A262" s="78" t="s">
        <v>37</v>
      </c>
      <c r="B262" s="25" t="s">
        <v>172</v>
      </c>
      <c r="C262" s="7">
        <v>732</v>
      </c>
      <c r="D262" s="7">
        <v>734</v>
      </c>
      <c r="E262" s="7">
        <v>735</v>
      </c>
      <c r="F262" s="7">
        <v>736</v>
      </c>
      <c r="G262" s="7">
        <v>737</v>
      </c>
    </row>
    <row r="263" spans="1:7" ht="15.75">
      <c r="A263" s="78" t="s">
        <v>41</v>
      </c>
      <c r="B263" s="25" t="s">
        <v>172</v>
      </c>
      <c r="C263" s="7">
        <v>357</v>
      </c>
      <c r="D263" s="7">
        <v>358</v>
      </c>
      <c r="E263" s="7">
        <v>359</v>
      </c>
      <c r="F263" s="7">
        <v>360</v>
      </c>
      <c r="G263" s="7">
        <v>361</v>
      </c>
    </row>
    <row r="264" spans="1:7" ht="15.75">
      <c r="A264" s="78" t="s">
        <v>39</v>
      </c>
      <c r="B264" s="25" t="s">
        <v>172</v>
      </c>
      <c r="C264" s="7">
        <v>43</v>
      </c>
      <c r="D264" s="7">
        <v>44</v>
      </c>
      <c r="E264" s="7">
        <v>45</v>
      </c>
      <c r="F264" s="7">
        <v>46</v>
      </c>
      <c r="G264" s="7">
        <v>47</v>
      </c>
    </row>
    <row r="265" spans="1:7" ht="15.75">
      <c r="A265" s="78" t="s">
        <v>176</v>
      </c>
      <c r="B265" s="25" t="s">
        <v>172</v>
      </c>
      <c r="C265" s="7">
        <v>1041</v>
      </c>
      <c r="D265" s="7">
        <v>1046</v>
      </c>
      <c r="E265" s="7">
        <v>1048</v>
      </c>
      <c r="F265" s="7">
        <v>1052</v>
      </c>
      <c r="G265" s="7">
        <v>1056</v>
      </c>
    </row>
    <row r="266" spans="1:7" ht="15.75">
      <c r="A266" s="78" t="s">
        <v>40</v>
      </c>
      <c r="B266" s="46" t="s">
        <v>177</v>
      </c>
      <c r="C266" s="209">
        <v>0.11</v>
      </c>
      <c r="D266" s="209">
        <v>0.11</v>
      </c>
      <c r="E266" s="209">
        <v>0.11</v>
      </c>
      <c r="F266" s="210">
        <v>0.11</v>
      </c>
      <c r="G266" s="210">
        <v>0.11</v>
      </c>
    </row>
    <row r="267" spans="1:7" ht="15.75">
      <c r="A267" s="78"/>
      <c r="B267" s="46"/>
      <c r="C267" s="98"/>
      <c r="D267" s="98"/>
      <c r="E267" s="98"/>
      <c r="F267" s="99"/>
      <c r="G267" s="99"/>
    </row>
    <row r="268" spans="1:7" ht="15.75">
      <c r="A268" s="80" t="s">
        <v>265</v>
      </c>
      <c r="B268" s="46" t="s">
        <v>42</v>
      </c>
      <c r="C268" s="7">
        <f>C271+C288</f>
        <v>132888</v>
      </c>
      <c r="D268" s="7">
        <f>D271+D288</f>
        <v>130528</v>
      </c>
      <c r="E268" s="7">
        <f>E271+E288</f>
        <v>130528</v>
      </c>
      <c r="F268" s="7">
        <f>F271+F288</f>
        <v>130528</v>
      </c>
      <c r="G268" s="7">
        <f>G271+G288</f>
        <v>130528</v>
      </c>
    </row>
    <row r="269" spans="1:7" ht="15.75">
      <c r="A269" s="6" t="s">
        <v>48</v>
      </c>
      <c r="B269" s="25"/>
      <c r="C269" s="7"/>
      <c r="D269" s="7"/>
      <c r="E269" s="7"/>
      <c r="F269" s="7"/>
      <c r="G269" s="7"/>
    </row>
    <row r="270" spans="1:7" ht="15.75">
      <c r="A270" s="77" t="s">
        <v>27</v>
      </c>
      <c r="B270" s="25"/>
      <c r="C270" s="7"/>
      <c r="D270" s="7"/>
      <c r="E270" s="7"/>
      <c r="F270" s="7"/>
      <c r="G270" s="7"/>
    </row>
    <row r="271" spans="1:7" ht="15.75">
      <c r="A271" s="77" t="s">
        <v>49</v>
      </c>
      <c r="B271" s="25" t="s">
        <v>42</v>
      </c>
      <c r="C271" s="7">
        <f>C273+C280+C281+C282+C286+C287</f>
        <v>126705</v>
      </c>
      <c r="D271" s="7">
        <f>D273+D280+D281+D282+D286+D287</f>
        <v>124908</v>
      </c>
      <c r="E271" s="7">
        <f>E273+E280+E281+E282+E286+E287</f>
        <v>124908</v>
      </c>
      <c r="F271" s="7">
        <f>F273+F280+F281+F282+F286+F287</f>
        <v>124908</v>
      </c>
      <c r="G271" s="7">
        <f>G273+G280+G281+G282+G286+G287</f>
        <v>124908</v>
      </c>
    </row>
    <row r="272" spans="1:7" ht="15.75">
      <c r="A272" s="78" t="s">
        <v>43</v>
      </c>
      <c r="B272" s="25"/>
      <c r="C272" s="7"/>
      <c r="D272" s="7"/>
      <c r="E272" s="7"/>
      <c r="F272" s="7"/>
      <c r="G272" s="7"/>
    </row>
    <row r="273" spans="1:7" ht="15.75">
      <c r="A273" s="78" t="s">
        <v>44</v>
      </c>
      <c r="B273" s="46" t="s">
        <v>13</v>
      </c>
      <c r="C273" s="7">
        <v>87405</v>
      </c>
      <c r="D273" s="7">
        <v>76331</v>
      </c>
      <c r="E273" s="7">
        <v>76331</v>
      </c>
      <c r="F273" s="7">
        <v>76331</v>
      </c>
      <c r="G273" s="7">
        <v>76331</v>
      </c>
    </row>
    <row r="274" spans="1:7" ht="15.75">
      <c r="A274" s="78" t="s">
        <v>45</v>
      </c>
      <c r="B274" s="25"/>
      <c r="C274" s="7"/>
      <c r="D274" s="7"/>
      <c r="E274" s="7"/>
      <c r="F274" s="7"/>
      <c r="G274" s="7"/>
    </row>
    <row r="275" spans="1:7" ht="15.75">
      <c r="A275" s="78" t="s">
        <v>46</v>
      </c>
      <c r="B275" s="46" t="s">
        <v>13</v>
      </c>
      <c r="C275" s="117">
        <v>42215</v>
      </c>
      <c r="D275" s="117">
        <v>34003</v>
      </c>
      <c r="E275" s="117">
        <v>34003</v>
      </c>
      <c r="F275" s="117">
        <v>34003</v>
      </c>
      <c r="G275" s="117">
        <v>34003</v>
      </c>
    </row>
    <row r="276" spans="1:7" ht="15.75">
      <c r="A276" s="78" t="s">
        <v>47</v>
      </c>
      <c r="B276" s="46" t="s">
        <v>13</v>
      </c>
      <c r="C276" s="117">
        <v>45190</v>
      </c>
      <c r="D276" s="117">
        <v>42328</v>
      </c>
      <c r="E276" s="117">
        <v>42328</v>
      </c>
      <c r="F276" s="117">
        <v>42328</v>
      </c>
      <c r="G276" s="117">
        <v>42328</v>
      </c>
    </row>
    <row r="277" spans="1:7" ht="15.75">
      <c r="A277" s="78" t="s">
        <v>43</v>
      </c>
      <c r="B277" s="46"/>
      <c r="C277" s="7"/>
      <c r="D277" s="7"/>
      <c r="E277" s="7"/>
      <c r="F277" s="7"/>
      <c r="G277" s="7"/>
    </row>
    <row r="278" spans="1:7" ht="15.75">
      <c r="A278" s="78" t="s">
        <v>179</v>
      </c>
      <c r="B278" s="46" t="s">
        <v>13</v>
      </c>
      <c r="C278" s="7">
        <v>41793</v>
      </c>
      <c r="D278" s="7">
        <v>33663</v>
      </c>
      <c r="E278" s="7">
        <v>33663</v>
      </c>
      <c r="F278" s="7">
        <v>33663</v>
      </c>
      <c r="G278" s="7">
        <v>33663</v>
      </c>
    </row>
    <row r="279" spans="1:7" ht="15.75">
      <c r="A279" s="78" t="s">
        <v>178</v>
      </c>
      <c r="B279" s="46" t="s">
        <v>13</v>
      </c>
      <c r="C279" s="7">
        <v>2221</v>
      </c>
      <c r="D279" s="7">
        <f>D298+D324</f>
        <v>4021</v>
      </c>
      <c r="E279" s="7">
        <f>E298+E324</f>
        <v>4021</v>
      </c>
      <c r="F279" s="7">
        <f>F298+F324</f>
        <v>4021</v>
      </c>
      <c r="G279" s="7">
        <f>G298+G324</f>
        <v>4021</v>
      </c>
    </row>
    <row r="280" spans="1:7" ht="15.75">
      <c r="A280" s="78" t="s">
        <v>227</v>
      </c>
      <c r="B280" s="46" t="s">
        <v>13</v>
      </c>
      <c r="C280" s="7">
        <f>C299</f>
        <v>11141</v>
      </c>
      <c r="D280" s="117">
        <v>12219</v>
      </c>
      <c r="E280" s="117">
        <v>12219</v>
      </c>
      <c r="F280" s="117">
        <v>12219</v>
      </c>
      <c r="G280" s="117">
        <v>12219</v>
      </c>
    </row>
    <row r="281" spans="1:7" ht="15.75">
      <c r="A281" s="78" t="s">
        <v>228</v>
      </c>
      <c r="B281" s="46" t="s">
        <v>13</v>
      </c>
      <c r="C281" s="7">
        <f>C312+C326</f>
        <v>2761</v>
      </c>
      <c r="D281" s="117">
        <v>2577</v>
      </c>
      <c r="E281" s="117">
        <v>2577</v>
      </c>
      <c r="F281" s="117">
        <v>2577</v>
      </c>
      <c r="G281" s="117">
        <v>2577</v>
      </c>
    </row>
    <row r="282" spans="1:7" ht="15.75">
      <c r="A282" s="78" t="s">
        <v>229</v>
      </c>
      <c r="B282" s="46" t="s">
        <v>13</v>
      </c>
      <c r="C282" s="7">
        <f aca="true" t="shared" si="1" ref="C282:G285">C301+C327</f>
        <v>8885</v>
      </c>
      <c r="D282" s="117">
        <v>17999</v>
      </c>
      <c r="E282" s="117">
        <v>17999</v>
      </c>
      <c r="F282" s="117">
        <v>17999</v>
      </c>
      <c r="G282" s="117">
        <v>17999</v>
      </c>
    </row>
    <row r="283" spans="1:7" ht="30">
      <c r="A283" s="77" t="s">
        <v>259</v>
      </c>
      <c r="B283" s="46" t="s">
        <v>13</v>
      </c>
      <c r="C283" s="7">
        <f t="shared" si="1"/>
        <v>952</v>
      </c>
      <c r="D283" s="7">
        <f t="shared" si="1"/>
        <v>1770</v>
      </c>
      <c r="E283" s="7">
        <f t="shared" si="1"/>
        <v>1770</v>
      </c>
      <c r="F283" s="7">
        <f t="shared" si="1"/>
        <v>1770</v>
      </c>
      <c r="G283" s="7">
        <f t="shared" si="1"/>
        <v>1770</v>
      </c>
    </row>
    <row r="284" spans="1:7" ht="15.75">
      <c r="A284" s="77" t="s">
        <v>257</v>
      </c>
      <c r="B284" s="46" t="s">
        <v>13</v>
      </c>
      <c r="C284" s="7">
        <f t="shared" si="1"/>
        <v>3627</v>
      </c>
      <c r="D284" s="7">
        <v>9324</v>
      </c>
      <c r="E284" s="7">
        <v>9324</v>
      </c>
      <c r="F284" s="7">
        <v>9324</v>
      </c>
      <c r="G284" s="7">
        <v>9324</v>
      </c>
    </row>
    <row r="285" spans="1:7" ht="15.75">
      <c r="A285" s="77" t="s">
        <v>258</v>
      </c>
      <c r="B285" s="46" t="s">
        <v>13</v>
      </c>
      <c r="C285" s="7">
        <f t="shared" si="1"/>
        <v>4171</v>
      </c>
      <c r="D285" s="7">
        <f t="shared" si="1"/>
        <v>6759</v>
      </c>
      <c r="E285" s="7">
        <f t="shared" si="1"/>
        <v>6759</v>
      </c>
      <c r="F285" s="7">
        <f t="shared" si="1"/>
        <v>6759</v>
      </c>
      <c r="G285" s="7">
        <f t="shared" si="1"/>
        <v>6759</v>
      </c>
    </row>
    <row r="286" spans="1:7" ht="15.75">
      <c r="A286" s="78" t="s">
        <v>230</v>
      </c>
      <c r="B286" s="46" t="s">
        <v>13</v>
      </c>
      <c r="C286" s="7">
        <v>320</v>
      </c>
      <c r="D286" s="7">
        <v>298</v>
      </c>
      <c r="E286" s="7">
        <v>298</v>
      </c>
      <c r="F286" s="7">
        <v>298</v>
      </c>
      <c r="G286" s="7">
        <v>298</v>
      </c>
    </row>
    <row r="287" spans="1:7" ht="15.75">
      <c r="A287" s="78" t="s">
        <v>231</v>
      </c>
      <c r="B287" s="46" t="s">
        <v>13</v>
      </c>
      <c r="C287" s="117">
        <v>16193</v>
      </c>
      <c r="D287" s="117">
        <v>15484</v>
      </c>
      <c r="E287" s="7">
        <v>15484</v>
      </c>
      <c r="F287" s="7">
        <v>15484</v>
      </c>
      <c r="G287" s="7">
        <v>15484</v>
      </c>
    </row>
    <row r="288" spans="1:7" ht="15.75">
      <c r="A288" s="78" t="s">
        <v>232</v>
      </c>
      <c r="B288" s="46" t="s">
        <v>13</v>
      </c>
      <c r="C288" s="7">
        <v>6183</v>
      </c>
      <c r="D288" s="7">
        <v>5620</v>
      </c>
      <c r="E288" s="7">
        <v>5620</v>
      </c>
      <c r="F288" s="7">
        <v>5620</v>
      </c>
      <c r="G288" s="7">
        <v>5620</v>
      </c>
    </row>
    <row r="289" spans="1:7" ht="30">
      <c r="A289" s="77" t="s">
        <v>263</v>
      </c>
      <c r="B289" s="46"/>
      <c r="C289" s="7"/>
      <c r="D289" s="7"/>
      <c r="E289" s="7"/>
      <c r="F289" s="7"/>
      <c r="G289" s="7"/>
    </row>
    <row r="290" spans="1:7" ht="15.75">
      <c r="A290" s="77" t="s">
        <v>49</v>
      </c>
      <c r="B290" s="46" t="s">
        <v>13</v>
      </c>
      <c r="C290" s="7">
        <f>C292+C299+C301+C305+C306</f>
        <v>114834</v>
      </c>
      <c r="D290" s="57">
        <v>113689</v>
      </c>
      <c r="E290" s="57">
        <v>113689</v>
      </c>
      <c r="F290" s="57">
        <v>113689</v>
      </c>
      <c r="G290" s="57">
        <v>113689</v>
      </c>
    </row>
    <row r="291" spans="1:7" ht="15.75">
      <c r="A291" s="78" t="s">
        <v>43</v>
      </c>
      <c r="B291" s="46"/>
      <c r="C291" s="7"/>
      <c r="D291" s="57"/>
      <c r="E291" s="57"/>
      <c r="F291" s="57"/>
      <c r="G291" s="57"/>
    </row>
    <row r="292" spans="1:7" ht="15.75">
      <c r="A292" s="78" t="s">
        <v>44</v>
      </c>
      <c r="B292" s="46" t="s">
        <v>13</v>
      </c>
      <c r="C292" s="7">
        <v>81431</v>
      </c>
      <c r="D292" s="57">
        <v>70957</v>
      </c>
      <c r="E292" s="57">
        <v>70957</v>
      </c>
      <c r="F292" s="57">
        <v>70957</v>
      </c>
      <c r="G292" s="57">
        <v>70957</v>
      </c>
    </row>
    <row r="293" spans="1:7" ht="15.75">
      <c r="A293" s="78" t="s">
        <v>45</v>
      </c>
      <c r="B293" s="46"/>
      <c r="C293" s="7"/>
      <c r="D293" s="57"/>
      <c r="E293" s="57"/>
      <c r="F293" s="57"/>
      <c r="G293" s="57"/>
    </row>
    <row r="294" spans="1:7" ht="15.75">
      <c r="A294" s="78" t="s">
        <v>46</v>
      </c>
      <c r="B294" s="46" t="s">
        <v>13</v>
      </c>
      <c r="C294" s="7">
        <v>39529</v>
      </c>
      <c r="D294" s="57">
        <v>31818</v>
      </c>
      <c r="E294" s="57">
        <v>31818</v>
      </c>
      <c r="F294" s="57">
        <v>31818</v>
      </c>
      <c r="G294" s="57">
        <v>31818</v>
      </c>
    </row>
    <row r="295" spans="1:7" ht="15.75">
      <c r="A295" s="78" t="s">
        <v>47</v>
      </c>
      <c r="B295" s="46" t="s">
        <v>13</v>
      </c>
      <c r="C295" s="7">
        <v>42093</v>
      </c>
      <c r="D295" s="57">
        <v>39139</v>
      </c>
      <c r="E295" s="57">
        <v>39139</v>
      </c>
      <c r="F295" s="57">
        <v>39139</v>
      </c>
      <c r="G295" s="57">
        <v>39139</v>
      </c>
    </row>
    <row r="296" spans="1:7" ht="15.75">
      <c r="A296" s="78" t="s">
        <v>43</v>
      </c>
      <c r="B296" s="46"/>
      <c r="C296" s="7"/>
      <c r="D296" s="7"/>
      <c r="E296" s="7"/>
      <c r="F296" s="7"/>
      <c r="G296" s="7"/>
    </row>
    <row r="297" spans="1:7" ht="15.75">
      <c r="A297" s="78" t="s">
        <v>179</v>
      </c>
      <c r="B297" s="46" t="s">
        <v>13</v>
      </c>
      <c r="C297" s="7">
        <v>39343</v>
      </c>
      <c r="D297" s="7">
        <v>31499</v>
      </c>
      <c r="E297" s="7">
        <v>31499</v>
      </c>
      <c r="F297" s="7">
        <v>31499</v>
      </c>
      <c r="G297" s="7">
        <v>31499</v>
      </c>
    </row>
    <row r="298" spans="1:7" ht="15.75">
      <c r="A298" s="78" t="s">
        <v>178</v>
      </c>
      <c r="B298" s="46" t="s">
        <v>13</v>
      </c>
      <c r="C298" s="7">
        <v>2059</v>
      </c>
      <c r="D298" s="29">
        <v>3995</v>
      </c>
      <c r="E298" s="29">
        <v>3995</v>
      </c>
      <c r="F298" s="29">
        <v>3995</v>
      </c>
      <c r="G298" s="29">
        <v>3995</v>
      </c>
    </row>
    <row r="299" spans="1:7" ht="15.75">
      <c r="A299" s="78" t="s">
        <v>227</v>
      </c>
      <c r="B299" s="46" t="s">
        <v>13</v>
      </c>
      <c r="C299" s="7">
        <v>11141</v>
      </c>
      <c r="D299" s="7">
        <v>12219</v>
      </c>
      <c r="E299" s="7">
        <v>12219</v>
      </c>
      <c r="F299" s="7">
        <v>12219</v>
      </c>
      <c r="G299" s="7">
        <v>12219</v>
      </c>
    </row>
    <row r="300" spans="1:7" ht="15.75">
      <c r="A300" s="78" t="s">
        <v>228</v>
      </c>
      <c r="B300" s="46" t="s">
        <v>13</v>
      </c>
      <c r="C300" s="7"/>
      <c r="D300" s="7"/>
      <c r="E300" s="7"/>
      <c r="F300" s="7"/>
      <c r="G300" s="7"/>
    </row>
    <row r="301" spans="1:7" ht="15.75">
      <c r="A301" s="78" t="s">
        <v>229</v>
      </c>
      <c r="B301" s="46" t="s">
        <v>13</v>
      </c>
      <c r="C301" s="7">
        <v>8119</v>
      </c>
      <c r="D301" s="7">
        <v>17095</v>
      </c>
      <c r="E301" s="7">
        <v>17095</v>
      </c>
      <c r="F301" s="7">
        <v>17095</v>
      </c>
      <c r="G301" s="7">
        <v>17095</v>
      </c>
    </row>
    <row r="302" spans="1:7" ht="30">
      <c r="A302" s="77" t="s">
        <v>259</v>
      </c>
      <c r="B302" s="46" t="s">
        <v>13</v>
      </c>
      <c r="C302" s="7">
        <v>807</v>
      </c>
      <c r="D302" s="7">
        <v>1427</v>
      </c>
      <c r="E302" s="7">
        <v>1427</v>
      </c>
      <c r="F302" s="7">
        <v>1427</v>
      </c>
      <c r="G302" s="7">
        <v>1427</v>
      </c>
    </row>
    <row r="303" spans="1:7" ht="15.75">
      <c r="A303" s="77" t="s">
        <v>257</v>
      </c>
      <c r="B303" s="46" t="s">
        <v>13</v>
      </c>
      <c r="C303" s="7">
        <v>3152</v>
      </c>
      <c r="D303" s="7">
        <v>8899</v>
      </c>
      <c r="E303" s="7">
        <v>8899</v>
      </c>
      <c r="F303" s="7">
        <v>8899</v>
      </c>
      <c r="G303" s="7">
        <v>8899</v>
      </c>
    </row>
    <row r="304" spans="1:7" ht="15.75">
      <c r="A304" s="77" t="s">
        <v>258</v>
      </c>
      <c r="B304" s="46" t="s">
        <v>13</v>
      </c>
      <c r="C304" s="7">
        <v>4090</v>
      </c>
      <c r="D304" s="7">
        <v>6623</v>
      </c>
      <c r="E304" s="7">
        <v>6623</v>
      </c>
      <c r="F304" s="7">
        <v>6623</v>
      </c>
      <c r="G304" s="7">
        <v>6623</v>
      </c>
    </row>
    <row r="305" spans="1:7" ht="15.75">
      <c r="A305" s="78" t="s">
        <v>230</v>
      </c>
      <c r="B305" s="46" t="s">
        <v>13</v>
      </c>
      <c r="C305" s="7"/>
      <c r="D305" s="7"/>
      <c r="E305" s="7"/>
      <c r="F305" s="7"/>
      <c r="G305" s="7"/>
    </row>
    <row r="306" spans="1:7" ht="15.75">
      <c r="A306" s="78" t="s">
        <v>231</v>
      </c>
      <c r="B306" s="46" t="s">
        <v>13</v>
      </c>
      <c r="C306" s="7">
        <v>14143</v>
      </c>
      <c r="D306" s="7">
        <v>13418</v>
      </c>
      <c r="E306" s="7">
        <v>13418</v>
      </c>
      <c r="F306" s="7">
        <v>13418</v>
      </c>
      <c r="G306" s="7">
        <v>13418</v>
      </c>
    </row>
    <row r="307" spans="1:7" ht="15.75">
      <c r="A307" s="78" t="s">
        <v>232</v>
      </c>
      <c r="B307" s="46" t="s">
        <v>13</v>
      </c>
      <c r="C307" s="7">
        <v>5882</v>
      </c>
      <c r="D307" s="7">
        <v>5907</v>
      </c>
      <c r="E307" s="7">
        <v>5907</v>
      </c>
      <c r="F307" s="7">
        <v>5907</v>
      </c>
      <c r="G307" s="7">
        <v>5907</v>
      </c>
    </row>
    <row r="308" spans="1:7" ht="15.75">
      <c r="A308" s="78" t="s">
        <v>261</v>
      </c>
      <c r="B308" s="46"/>
      <c r="C308" s="7"/>
      <c r="D308" s="7"/>
      <c r="E308" s="7"/>
      <c r="F308" s="7"/>
      <c r="G308" s="7"/>
    </row>
    <row r="309" spans="1:7" ht="15.75">
      <c r="A309" s="77" t="s">
        <v>49</v>
      </c>
      <c r="B309" s="46" t="s">
        <v>13</v>
      </c>
      <c r="C309" s="7">
        <f>C311+C312+C313+C314</f>
        <v>4912</v>
      </c>
      <c r="D309" s="7">
        <v>4563</v>
      </c>
      <c r="E309" s="7">
        <v>4563</v>
      </c>
      <c r="F309" s="7">
        <v>4563</v>
      </c>
      <c r="G309" s="7">
        <v>4563</v>
      </c>
    </row>
    <row r="310" spans="1:7" ht="15.75">
      <c r="A310" s="78" t="s">
        <v>43</v>
      </c>
      <c r="B310" s="46"/>
      <c r="C310" s="7"/>
      <c r="D310" s="7"/>
      <c r="E310" s="7"/>
      <c r="F310" s="7"/>
      <c r="G310" s="7"/>
    </row>
    <row r="311" spans="1:7" ht="15.75">
      <c r="A311" s="78" t="s">
        <v>233</v>
      </c>
      <c r="B311" s="46" t="s">
        <v>13</v>
      </c>
      <c r="C311" s="7">
        <v>446</v>
      </c>
      <c r="D311" s="57">
        <v>391</v>
      </c>
      <c r="E311" s="57">
        <v>391</v>
      </c>
      <c r="F311" s="57">
        <v>391</v>
      </c>
      <c r="G311" s="57">
        <v>391</v>
      </c>
    </row>
    <row r="312" spans="1:7" ht="15.75">
      <c r="A312" s="78" t="s">
        <v>228</v>
      </c>
      <c r="B312" s="46" t="s">
        <v>13</v>
      </c>
      <c r="C312" s="7">
        <v>2751</v>
      </c>
      <c r="D312" s="57">
        <v>2574</v>
      </c>
      <c r="E312" s="57">
        <v>2574</v>
      </c>
      <c r="F312" s="57">
        <v>2574</v>
      </c>
      <c r="G312" s="57">
        <v>2574</v>
      </c>
    </row>
    <row r="313" spans="1:7" ht="15.75">
      <c r="A313" s="78" t="s">
        <v>230</v>
      </c>
      <c r="B313" s="46" t="s">
        <v>13</v>
      </c>
      <c r="C313" s="7">
        <v>316</v>
      </c>
      <c r="D313" s="57">
        <v>298</v>
      </c>
      <c r="E313" s="57">
        <v>298</v>
      </c>
      <c r="F313" s="57">
        <v>298</v>
      </c>
      <c r="G313" s="57">
        <v>298</v>
      </c>
    </row>
    <row r="314" spans="1:7" ht="15.75">
      <c r="A314" s="78" t="s">
        <v>231</v>
      </c>
      <c r="B314" s="46"/>
      <c r="C314" s="7">
        <v>1399</v>
      </c>
      <c r="D314" s="57">
        <v>1295</v>
      </c>
      <c r="E314" s="57">
        <v>1295</v>
      </c>
      <c r="F314" s="57">
        <v>1295</v>
      </c>
      <c r="G314" s="57">
        <v>1295</v>
      </c>
    </row>
    <row r="315" spans="1:7" ht="30">
      <c r="A315" s="77" t="s">
        <v>61</v>
      </c>
      <c r="B315" s="46"/>
      <c r="C315" s="7"/>
      <c r="D315" s="7"/>
      <c r="E315" s="7"/>
      <c r="F315" s="7"/>
      <c r="G315" s="7"/>
    </row>
    <row r="316" spans="1:7" ht="15.75">
      <c r="A316" s="77" t="s">
        <v>49</v>
      </c>
      <c r="B316" s="46" t="s">
        <v>13</v>
      </c>
      <c r="C316" s="7">
        <v>6959</v>
      </c>
      <c r="D316" s="7">
        <v>6661</v>
      </c>
      <c r="E316" s="7">
        <v>6661</v>
      </c>
      <c r="F316" s="7">
        <v>6661</v>
      </c>
      <c r="G316" s="7">
        <v>6661</v>
      </c>
    </row>
    <row r="317" spans="1:7" ht="15.75">
      <c r="A317" s="78" t="s">
        <v>43</v>
      </c>
      <c r="B317" s="46"/>
      <c r="C317" s="7"/>
      <c r="D317" s="7"/>
      <c r="E317" s="7"/>
      <c r="F317" s="7"/>
      <c r="G317" s="7"/>
    </row>
    <row r="318" spans="1:7" ht="15.75">
      <c r="A318" s="78" t="s">
        <v>44</v>
      </c>
      <c r="B318" s="46" t="s">
        <v>13</v>
      </c>
      <c r="C318" s="7">
        <v>5528</v>
      </c>
      <c r="D318" s="7">
        <v>4983</v>
      </c>
      <c r="E318" s="7">
        <v>4983</v>
      </c>
      <c r="F318" s="7">
        <v>4983</v>
      </c>
      <c r="G318" s="7">
        <v>4983</v>
      </c>
    </row>
    <row r="319" spans="1:7" ht="15.75">
      <c r="A319" s="78" t="s">
        <v>45</v>
      </c>
      <c r="B319" s="46"/>
      <c r="C319" s="7"/>
      <c r="D319" s="7"/>
      <c r="E319" s="7"/>
      <c r="F319" s="7"/>
      <c r="G319" s="7"/>
    </row>
    <row r="320" spans="1:7" ht="15.75">
      <c r="A320" s="78" t="s">
        <v>46</v>
      </c>
      <c r="B320" s="46" t="s">
        <v>13</v>
      </c>
      <c r="C320" s="7">
        <v>2996</v>
      </c>
      <c r="D320" s="7">
        <v>2171</v>
      </c>
      <c r="E320" s="7">
        <v>2171</v>
      </c>
      <c r="F320" s="7">
        <v>2171</v>
      </c>
      <c r="G320" s="7">
        <v>2171</v>
      </c>
    </row>
    <row r="321" spans="1:7" ht="15.75">
      <c r="A321" s="78" t="s">
        <v>47</v>
      </c>
      <c r="B321" s="46" t="s">
        <v>13</v>
      </c>
      <c r="C321" s="7">
        <v>2532</v>
      </c>
      <c r="D321" s="7">
        <v>2812</v>
      </c>
      <c r="E321" s="7">
        <v>2812</v>
      </c>
      <c r="F321" s="7">
        <v>2812</v>
      </c>
      <c r="G321" s="7">
        <v>2812</v>
      </c>
    </row>
    <row r="322" spans="1:7" ht="15.75">
      <c r="A322" s="78" t="s">
        <v>43</v>
      </c>
      <c r="B322" s="46"/>
      <c r="C322" s="7"/>
      <c r="D322" s="7"/>
      <c r="E322" s="7"/>
      <c r="F322" s="7"/>
      <c r="G322" s="7"/>
    </row>
    <row r="323" spans="1:7" ht="15.75">
      <c r="A323" s="78" t="s">
        <v>179</v>
      </c>
      <c r="B323" s="46" t="s">
        <v>13</v>
      </c>
      <c r="C323" s="7">
        <v>2996</v>
      </c>
      <c r="D323" s="7">
        <v>2171</v>
      </c>
      <c r="E323" s="7">
        <v>2171</v>
      </c>
      <c r="F323" s="7">
        <v>2171</v>
      </c>
      <c r="G323" s="7">
        <v>2171</v>
      </c>
    </row>
    <row r="324" spans="1:7" ht="15.75">
      <c r="A324" s="78" t="s">
        <v>178</v>
      </c>
      <c r="B324" s="46" t="s">
        <v>13</v>
      </c>
      <c r="C324" s="7">
        <v>140</v>
      </c>
      <c r="D324" s="7">
        <v>26</v>
      </c>
      <c r="E324" s="7">
        <v>26</v>
      </c>
      <c r="F324" s="7">
        <v>26</v>
      </c>
      <c r="G324" s="7">
        <v>26</v>
      </c>
    </row>
    <row r="325" spans="1:7" ht="15.75">
      <c r="A325" s="78" t="s">
        <v>227</v>
      </c>
      <c r="B325" s="46" t="s">
        <v>13</v>
      </c>
      <c r="C325" s="7" t="s">
        <v>445</v>
      </c>
      <c r="D325" s="7" t="s">
        <v>445</v>
      </c>
      <c r="E325" s="7" t="s">
        <v>445</v>
      </c>
      <c r="F325" s="7" t="s">
        <v>445</v>
      </c>
      <c r="G325" s="7" t="s">
        <v>445</v>
      </c>
    </row>
    <row r="326" spans="1:7" ht="15.75">
      <c r="A326" s="78" t="s">
        <v>228</v>
      </c>
      <c r="B326" s="46" t="s">
        <v>13</v>
      </c>
      <c r="C326" s="7">
        <v>10</v>
      </c>
      <c r="D326" s="7">
        <v>3</v>
      </c>
      <c r="E326" s="7">
        <v>3</v>
      </c>
      <c r="F326" s="7">
        <v>3</v>
      </c>
      <c r="G326" s="7">
        <v>3</v>
      </c>
    </row>
    <row r="327" spans="1:7" ht="15.75">
      <c r="A327" s="78" t="s">
        <v>229</v>
      </c>
      <c r="B327" s="46" t="s">
        <v>13</v>
      </c>
      <c r="C327" s="7">
        <v>766</v>
      </c>
      <c r="D327" s="7">
        <f>D328+D329+D330</f>
        <v>904</v>
      </c>
      <c r="E327" s="7">
        <f>E328+E329+E330</f>
        <v>904</v>
      </c>
      <c r="F327" s="7">
        <f>F328+F329+F330</f>
        <v>904</v>
      </c>
      <c r="G327" s="7">
        <f>G328+G329+G330</f>
        <v>904</v>
      </c>
    </row>
    <row r="328" spans="1:7" ht="30">
      <c r="A328" s="77" t="s">
        <v>259</v>
      </c>
      <c r="B328" s="46" t="s">
        <v>13</v>
      </c>
      <c r="C328" s="7">
        <v>145</v>
      </c>
      <c r="D328" s="7">
        <v>343</v>
      </c>
      <c r="E328" s="7">
        <v>343</v>
      </c>
      <c r="F328" s="7">
        <v>343</v>
      </c>
      <c r="G328" s="7">
        <v>343</v>
      </c>
    </row>
    <row r="329" spans="1:7" ht="15.75">
      <c r="A329" s="77" t="s">
        <v>257</v>
      </c>
      <c r="B329" s="46" t="s">
        <v>13</v>
      </c>
      <c r="C329" s="7">
        <v>475</v>
      </c>
      <c r="D329" s="7">
        <v>425</v>
      </c>
      <c r="E329" s="7">
        <v>425</v>
      </c>
      <c r="F329" s="7">
        <v>425</v>
      </c>
      <c r="G329" s="7">
        <v>425</v>
      </c>
    </row>
    <row r="330" spans="1:7" ht="15.75">
      <c r="A330" s="77" t="s">
        <v>258</v>
      </c>
      <c r="B330" s="46" t="s">
        <v>13</v>
      </c>
      <c r="C330" s="7">
        <v>81</v>
      </c>
      <c r="D330" s="7">
        <v>136</v>
      </c>
      <c r="E330" s="7">
        <v>136</v>
      </c>
      <c r="F330" s="7">
        <v>136</v>
      </c>
      <c r="G330" s="7">
        <v>136</v>
      </c>
    </row>
    <row r="331" spans="1:7" ht="15.75">
      <c r="A331" s="78" t="s">
        <v>230</v>
      </c>
      <c r="B331" s="46" t="s">
        <v>13</v>
      </c>
      <c r="C331" s="7">
        <v>4</v>
      </c>
      <c r="D331" s="7">
        <v>0</v>
      </c>
      <c r="E331" s="7">
        <v>0</v>
      </c>
      <c r="F331" s="7">
        <v>0</v>
      </c>
      <c r="G331" s="7">
        <v>0</v>
      </c>
    </row>
    <row r="332" spans="1:7" ht="15.75">
      <c r="A332" s="78" t="s">
        <v>231</v>
      </c>
      <c r="B332" s="46" t="s">
        <v>13</v>
      </c>
      <c r="C332" s="7">
        <v>651</v>
      </c>
      <c r="D332" s="7">
        <v>771</v>
      </c>
      <c r="E332" s="7">
        <v>771</v>
      </c>
      <c r="F332" s="7">
        <v>771</v>
      </c>
      <c r="G332" s="7">
        <v>771</v>
      </c>
    </row>
    <row r="333" spans="1:7" ht="57">
      <c r="A333" s="6" t="s">
        <v>270</v>
      </c>
      <c r="B333" s="46" t="s">
        <v>180</v>
      </c>
      <c r="C333" s="198">
        <v>42.1</v>
      </c>
      <c r="D333" s="198">
        <v>43.8</v>
      </c>
      <c r="E333" s="198">
        <v>44.6</v>
      </c>
      <c r="F333" s="198">
        <v>45.7</v>
      </c>
      <c r="G333" s="198">
        <v>46.8</v>
      </c>
    </row>
    <row r="334" spans="1:7" ht="57">
      <c r="A334" s="6" t="s">
        <v>218</v>
      </c>
      <c r="B334" s="46" t="s">
        <v>180</v>
      </c>
      <c r="C334" s="198">
        <f>C123/C299*10</f>
        <v>432.19100619333994</v>
      </c>
      <c r="D334" s="198">
        <f>D123/D299*10</f>
        <v>401.52631148211805</v>
      </c>
      <c r="E334" s="198">
        <f>E123/E299*10</f>
        <v>405.17554628038306</v>
      </c>
      <c r="F334" s="198">
        <f>F123/F299*10</f>
        <v>407.41059006465343</v>
      </c>
      <c r="G334" s="198">
        <f>G123/G299*10</f>
        <v>408.22898764219656</v>
      </c>
    </row>
    <row r="335" spans="1:7" ht="42.75">
      <c r="A335" s="6" t="s">
        <v>219</v>
      </c>
      <c r="B335" s="46" t="s">
        <v>182</v>
      </c>
      <c r="C335" s="198">
        <f>C204/C251*1000</f>
        <v>5118.551042810099</v>
      </c>
      <c r="D335" s="198">
        <f>D204/D251*1000</f>
        <v>5190.243902439024</v>
      </c>
      <c r="E335" s="198">
        <f>E204/E251*1000</f>
        <v>5165.46599055779</v>
      </c>
      <c r="F335" s="198">
        <f>F204/F251*1000</f>
        <v>5231.039277024679</v>
      </c>
      <c r="G335" s="198">
        <f>G204/G251*1000</f>
        <v>5276.45732130465</v>
      </c>
    </row>
    <row r="336" spans="1:7" ht="42.75">
      <c r="A336" s="6" t="s">
        <v>220</v>
      </c>
      <c r="B336" s="46"/>
      <c r="C336" s="198"/>
      <c r="D336" s="198"/>
      <c r="E336" s="198"/>
      <c r="F336" s="198"/>
      <c r="G336" s="198"/>
    </row>
    <row r="337" spans="1:7" ht="15.75">
      <c r="A337" s="79" t="s">
        <v>187</v>
      </c>
      <c r="B337" s="46" t="s">
        <v>186</v>
      </c>
      <c r="C337" s="198">
        <v>637.3333333333334</v>
      </c>
      <c r="D337" s="97">
        <v>638</v>
      </c>
      <c r="E337" s="97">
        <v>640</v>
      </c>
      <c r="F337" s="97">
        <v>650</v>
      </c>
      <c r="G337" s="97">
        <v>656</v>
      </c>
    </row>
    <row r="338" spans="1:7" ht="15.75">
      <c r="A338" s="79" t="s">
        <v>183</v>
      </c>
      <c r="B338" s="46" t="s">
        <v>186</v>
      </c>
      <c r="C338" s="198">
        <v>404.5</v>
      </c>
      <c r="D338" s="198">
        <v>405.6</v>
      </c>
      <c r="E338" s="198">
        <v>407.5</v>
      </c>
      <c r="F338" s="198">
        <v>408.8</v>
      </c>
      <c r="G338" s="198">
        <v>409.9</v>
      </c>
    </row>
    <row r="339" spans="1:7" ht="15.75">
      <c r="A339" s="79" t="s">
        <v>184</v>
      </c>
      <c r="B339" s="46" t="s">
        <v>186</v>
      </c>
      <c r="C339" s="198"/>
      <c r="D339" s="198"/>
      <c r="E339" s="198"/>
      <c r="F339" s="198"/>
      <c r="G339" s="198"/>
    </row>
    <row r="340" spans="1:7" ht="15.75">
      <c r="A340" s="78"/>
      <c r="B340" s="46"/>
      <c r="C340" s="97"/>
      <c r="D340" s="97"/>
      <c r="E340" s="97"/>
      <c r="F340" s="95"/>
      <c r="G340" s="95"/>
    </row>
    <row r="341" spans="1:7" ht="28.5">
      <c r="A341" s="6" t="s">
        <v>72</v>
      </c>
      <c r="B341" s="46"/>
      <c r="C341" s="97"/>
      <c r="D341" s="97"/>
      <c r="E341" s="97"/>
      <c r="F341" s="95"/>
      <c r="G341" s="95"/>
    </row>
    <row r="342" spans="1:7" ht="15.75">
      <c r="A342" s="78" t="s">
        <v>74</v>
      </c>
      <c r="B342" s="46" t="s">
        <v>73</v>
      </c>
      <c r="C342" s="97">
        <v>1</v>
      </c>
      <c r="D342" s="97">
        <v>1</v>
      </c>
      <c r="E342" s="97">
        <v>1</v>
      </c>
      <c r="F342" s="95">
        <v>1</v>
      </c>
      <c r="G342" s="95">
        <v>1</v>
      </c>
    </row>
    <row r="343" spans="1:7" ht="15.75">
      <c r="A343" s="7" t="s">
        <v>126</v>
      </c>
      <c r="B343" s="46"/>
      <c r="C343" s="97"/>
      <c r="D343" s="97"/>
      <c r="E343" s="97"/>
      <c r="F343" s="95"/>
      <c r="G343" s="95"/>
    </row>
    <row r="344" spans="1:7" ht="31.5">
      <c r="A344" s="108" t="s">
        <v>398</v>
      </c>
      <c r="B344" s="46"/>
      <c r="C344" s="97"/>
      <c r="D344" s="97"/>
      <c r="E344" s="97"/>
      <c r="F344" s="95"/>
      <c r="G344" s="95"/>
    </row>
    <row r="345" spans="1:7" ht="75">
      <c r="A345" s="81" t="s">
        <v>198</v>
      </c>
      <c r="B345" s="46"/>
      <c r="C345" s="7"/>
      <c r="D345" s="7"/>
      <c r="E345" s="7"/>
      <c r="F345" s="7"/>
      <c r="G345" s="7"/>
    </row>
    <row r="346" spans="1:7" ht="45">
      <c r="A346" s="77" t="s">
        <v>122</v>
      </c>
      <c r="B346" s="46" t="s">
        <v>57</v>
      </c>
      <c r="C346" s="130">
        <v>373153</v>
      </c>
      <c r="D346" s="130">
        <v>373020</v>
      </c>
      <c r="E346" s="130">
        <v>380325</v>
      </c>
      <c r="F346" s="130">
        <v>380939</v>
      </c>
      <c r="G346" s="130">
        <v>381054</v>
      </c>
    </row>
    <row r="347" spans="1:7" ht="15.75">
      <c r="A347" s="77" t="s">
        <v>234</v>
      </c>
      <c r="B347" s="46"/>
      <c r="C347" s="130"/>
      <c r="D347" s="130"/>
      <c r="E347" s="130"/>
      <c r="F347" s="130"/>
      <c r="G347" s="130"/>
    </row>
    <row r="348" spans="1:7" ht="15.75">
      <c r="A348" s="77" t="s">
        <v>235</v>
      </c>
      <c r="B348" s="46" t="s">
        <v>57</v>
      </c>
      <c r="C348" s="130">
        <v>89393</v>
      </c>
      <c r="D348" s="130">
        <v>78348</v>
      </c>
      <c r="E348" s="130">
        <v>79794</v>
      </c>
      <c r="F348" s="130">
        <v>79794</v>
      </c>
      <c r="G348" s="130">
        <v>79794</v>
      </c>
    </row>
    <row r="349" spans="1:7" ht="15.75">
      <c r="A349" s="77" t="s">
        <v>236</v>
      </c>
      <c r="B349" s="46" t="s">
        <v>57</v>
      </c>
      <c r="C349" s="130">
        <v>190940</v>
      </c>
      <c r="D349" s="130">
        <v>201672</v>
      </c>
      <c r="E349" s="130">
        <v>207031</v>
      </c>
      <c r="F349" s="130">
        <v>207145</v>
      </c>
      <c r="G349" s="130">
        <v>207260</v>
      </c>
    </row>
    <row r="350" spans="1:7" ht="30">
      <c r="A350" s="77" t="s">
        <v>266</v>
      </c>
      <c r="B350" s="46" t="s">
        <v>57</v>
      </c>
      <c r="C350" s="130">
        <v>92820</v>
      </c>
      <c r="D350" s="130">
        <v>93000</v>
      </c>
      <c r="E350" s="130">
        <v>93500</v>
      </c>
      <c r="F350" s="130">
        <v>94000</v>
      </c>
      <c r="G350" s="130">
        <v>94000</v>
      </c>
    </row>
    <row r="351" spans="1:7" ht="30">
      <c r="A351" s="77" t="s">
        <v>75</v>
      </c>
      <c r="B351" s="46" t="s">
        <v>57</v>
      </c>
      <c r="C351" s="130">
        <v>298805</v>
      </c>
      <c r="D351" s="130">
        <v>311508</v>
      </c>
      <c r="E351" s="130">
        <v>317130</v>
      </c>
      <c r="F351" s="130">
        <v>317445</v>
      </c>
      <c r="G351" s="130">
        <v>317659</v>
      </c>
    </row>
    <row r="352" spans="1:7" ht="15.75">
      <c r="A352" s="77" t="s">
        <v>234</v>
      </c>
      <c r="B352" s="46"/>
      <c r="C352" s="130"/>
      <c r="D352" s="130"/>
      <c r="E352" s="130"/>
      <c r="F352" s="130"/>
      <c r="G352" s="130"/>
    </row>
    <row r="353" spans="1:7" ht="15.75">
      <c r="A353" s="77" t="s">
        <v>235</v>
      </c>
      <c r="B353" s="46" t="s">
        <v>57</v>
      </c>
      <c r="C353" s="130">
        <v>12898</v>
      </c>
      <c r="D353" s="130">
        <v>12900</v>
      </c>
      <c r="E353" s="130">
        <v>13000</v>
      </c>
      <c r="F353" s="130">
        <v>13150</v>
      </c>
      <c r="G353" s="130">
        <v>13200</v>
      </c>
    </row>
    <row r="354" spans="1:7" ht="15.75">
      <c r="A354" s="77" t="s">
        <v>236</v>
      </c>
      <c r="B354" s="46" t="s">
        <v>57</v>
      </c>
      <c r="C354" s="130">
        <v>193087</v>
      </c>
      <c r="D354" s="130">
        <v>205758</v>
      </c>
      <c r="E354" s="130">
        <v>211230.4</v>
      </c>
      <c r="F354" s="130">
        <v>211344</v>
      </c>
      <c r="G354" s="130">
        <v>211459</v>
      </c>
    </row>
    <row r="355" spans="1:7" ht="30">
      <c r="A355" s="77" t="s">
        <v>266</v>
      </c>
      <c r="B355" s="46" t="s">
        <v>57</v>
      </c>
      <c r="C355" s="130">
        <v>92820</v>
      </c>
      <c r="D355" s="130">
        <v>92850</v>
      </c>
      <c r="E355" s="130">
        <v>92900</v>
      </c>
      <c r="F355" s="130">
        <v>92950</v>
      </c>
      <c r="G355" s="130">
        <v>93000</v>
      </c>
    </row>
    <row r="356" spans="1:7" ht="30">
      <c r="A356" s="77" t="s">
        <v>267</v>
      </c>
      <c r="B356" s="46" t="s">
        <v>57</v>
      </c>
      <c r="C356" s="130">
        <v>349383</v>
      </c>
      <c r="D356" s="130">
        <v>328896.5</v>
      </c>
      <c r="E356" s="130">
        <v>321514</v>
      </c>
      <c r="F356" s="130">
        <v>314710</v>
      </c>
      <c r="G356" s="130">
        <v>313006</v>
      </c>
    </row>
    <row r="357" spans="1:7" ht="15.75">
      <c r="A357" s="77" t="s">
        <v>234</v>
      </c>
      <c r="B357" s="46"/>
      <c r="C357" s="130"/>
      <c r="D357" s="130"/>
      <c r="E357" s="130"/>
      <c r="F357" s="130"/>
      <c r="G357" s="130"/>
    </row>
    <row r="358" spans="1:7" ht="15.75">
      <c r="A358" s="77" t="s">
        <v>235</v>
      </c>
      <c r="B358" s="46" t="s">
        <v>57</v>
      </c>
      <c r="C358" s="130">
        <v>11023</v>
      </c>
      <c r="D358" s="130">
        <v>11500</v>
      </c>
      <c r="E358" s="130">
        <v>11700</v>
      </c>
      <c r="F358" s="130">
        <v>11800</v>
      </c>
      <c r="G358" s="130">
        <v>12000</v>
      </c>
    </row>
    <row r="359" spans="1:7" ht="15.75">
      <c r="A359" s="77" t="s">
        <v>236</v>
      </c>
      <c r="B359" s="46" t="s">
        <v>57</v>
      </c>
      <c r="C359" s="130">
        <v>220075</v>
      </c>
      <c r="D359" s="130">
        <v>202397</v>
      </c>
      <c r="E359" s="130">
        <v>207814</v>
      </c>
      <c r="F359" s="130">
        <v>207910</v>
      </c>
      <c r="G359" s="130">
        <v>208007</v>
      </c>
    </row>
    <row r="360" spans="1:7" ht="30">
      <c r="A360" s="77" t="s">
        <v>266</v>
      </c>
      <c r="B360" s="46" t="s">
        <v>57</v>
      </c>
      <c r="C360" s="130">
        <v>118285</v>
      </c>
      <c r="D360" s="130">
        <v>115000</v>
      </c>
      <c r="E360" s="130">
        <v>102000</v>
      </c>
      <c r="F360" s="130">
        <v>95000</v>
      </c>
      <c r="G360" s="130">
        <v>93000</v>
      </c>
    </row>
    <row r="361" spans="1:7" ht="15.75">
      <c r="A361" s="77" t="s">
        <v>76</v>
      </c>
      <c r="B361" s="46" t="s">
        <v>57</v>
      </c>
      <c r="C361" s="130">
        <v>-50578</v>
      </c>
      <c r="D361" s="130">
        <v>-17388.5</v>
      </c>
      <c r="E361" s="130">
        <v>-4383.8</v>
      </c>
      <c r="F361" s="130">
        <v>2734.4</v>
      </c>
      <c r="G361" s="130">
        <v>4652.6</v>
      </c>
    </row>
    <row r="362" spans="1:7" ht="15.75">
      <c r="A362" s="77" t="s">
        <v>234</v>
      </c>
      <c r="B362" s="46"/>
      <c r="C362" s="130"/>
      <c r="D362" s="130"/>
      <c r="E362" s="130"/>
      <c r="F362" s="130"/>
      <c r="G362" s="130"/>
    </row>
    <row r="363" spans="1:7" ht="15.75">
      <c r="A363" s="77" t="s">
        <v>235</v>
      </c>
      <c r="B363" s="46" t="s">
        <v>57</v>
      </c>
      <c r="C363" s="130">
        <v>1875</v>
      </c>
      <c r="D363" s="130">
        <v>1400</v>
      </c>
      <c r="E363" s="130">
        <v>1300</v>
      </c>
      <c r="F363" s="130">
        <v>1350</v>
      </c>
      <c r="G363" s="130">
        <v>1200</v>
      </c>
    </row>
    <row r="364" spans="1:7" ht="15.75">
      <c r="A364" s="77" t="s">
        <v>236</v>
      </c>
      <c r="B364" s="46" t="s">
        <v>57</v>
      </c>
      <c r="C364" s="130">
        <v>-26988</v>
      </c>
      <c r="D364" s="130">
        <v>3361.5</v>
      </c>
      <c r="E364" s="130">
        <v>3416.2</v>
      </c>
      <c r="F364" s="130">
        <v>3434.4</v>
      </c>
      <c r="G364" s="130">
        <v>3452.6</v>
      </c>
    </row>
    <row r="365" spans="1:7" ht="30">
      <c r="A365" s="77" t="s">
        <v>266</v>
      </c>
      <c r="B365" s="46" t="s">
        <v>57</v>
      </c>
      <c r="C365" s="130">
        <v>-25465</v>
      </c>
      <c r="D365" s="130">
        <v>-22150</v>
      </c>
      <c r="E365" s="130">
        <v>-9100</v>
      </c>
      <c r="F365" s="130">
        <v>-2050</v>
      </c>
      <c r="G365" s="130">
        <v>0</v>
      </c>
    </row>
    <row r="366" spans="1:7" ht="75">
      <c r="A366" s="77" t="s">
        <v>237</v>
      </c>
      <c r="B366" s="46" t="s">
        <v>238</v>
      </c>
      <c r="C366" s="130">
        <v>15400</v>
      </c>
      <c r="D366" s="130">
        <v>20500</v>
      </c>
      <c r="E366" s="130">
        <v>21000</v>
      </c>
      <c r="F366" s="130">
        <v>22000</v>
      </c>
      <c r="G366" s="130">
        <v>21500</v>
      </c>
    </row>
    <row r="367" spans="1:7" ht="15.75">
      <c r="A367" s="77" t="s">
        <v>234</v>
      </c>
      <c r="B367" s="46"/>
      <c r="C367" s="130"/>
      <c r="D367" s="130"/>
      <c r="E367" s="130"/>
      <c r="F367" s="130"/>
      <c r="G367" s="130"/>
    </row>
    <row r="368" spans="1:7" ht="15.75">
      <c r="A368" s="77" t="s">
        <v>235</v>
      </c>
      <c r="B368" s="46" t="s">
        <v>238</v>
      </c>
      <c r="C368" s="130">
        <v>10200</v>
      </c>
      <c r="D368" s="130">
        <v>15000</v>
      </c>
      <c r="E368" s="130">
        <v>18000</v>
      </c>
      <c r="F368" s="130">
        <v>20000</v>
      </c>
      <c r="G368" s="130">
        <v>20000</v>
      </c>
    </row>
    <row r="369" spans="1:7" ht="15.75">
      <c r="A369" s="77" t="s">
        <v>236</v>
      </c>
      <c r="B369" s="46" t="s">
        <v>238</v>
      </c>
      <c r="C369" s="130"/>
      <c r="D369" s="130"/>
      <c r="E369" s="130"/>
      <c r="F369" s="130"/>
      <c r="G369" s="130"/>
    </row>
    <row r="370" spans="1:7" ht="30">
      <c r="A370" s="77" t="s">
        <v>266</v>
      </c>
      <c r="B370" s="46" t="s">
        <v>238</v>
      </c>
      <c r="C370" s="130">
        <v>5200</v>
      </c>
      <c r="D370" s="130">
        <v>5500</v>
      </c>
      <c r="E370" s="130">
        <v>3000</v>
      </c>
      <c r="F370" s="130">
        <v>2000</v>
      </c>
      <c r="G370" s="130">
        <v>1500</v>
      </c>
    </row>
    <row r="371" spans="1:7" ht="30">
      <c r="A371" s="77" t="s">
        <v>239</v>
      </c>
      <c r="B371" s="46" t="s">
        <v>7</v>
      </c>
      <c r="C371" s="130">
        <v>16108</v>
      </c>
      <c r="D371" s="130">
        <v>16540</v>
      </c>
      <c r="E371" s="130">
        <v>16840</v>
      </c>
      <c r="F371" s="130">
        <v>17000</v>
      </c>
      <c r="G371" s="130">
        <v>17500</v>
      </c>
    </row>
    <row r="372" spans="1:7" ht="30">
      <c r="A372" s="77" t="s">
        <v>240</v>
      </c>
      <c r="B372" s="46" t="s">
        <v>5</v>
      </c>
      <c r="C372" s="130">
        <v>502</v>
      </c>
      <c r="D372" s="130">
        <v>500</v>
      </c>
      <c r="E372" s="130">
        <v>500</v>
      </c>
      <c r="F372" s="130">
        <v>500</v>
      </c>
      <c r="G372" s="130">
        <v>500</v>
      </c>
    </row>
    <row r="373" spans="1:7" ht="30">
      <c r="A373" s="77" t="s">
        <v>271</v>
      </c>
      <c r="B373" s="46" t="s">
        <v>57</v>
      </c>
      <c r="C373" s="130">
        <v>6018</v>
      </c>
      <c r="D373" s="130">
        <v>6500</v>
      </c>
      <c r="E373" s="130">
        <v>6600</v>
      </c>
      <c r="F373" s="130">
        <v>6700</v>
      </c>
      <c r="G373" s="130">
        <v>6800</v>
      </c>
    </row>
    <row r="374" spans="1:7" ht="19.5" customHeight="1">
      <c r="A374" s="77" t="s">
        <v>272</v>
      </c>
      <c r="B374" s="46" t="s">
        <v>238</v>
      </c>
      <c r="C374" s="130">
        <v>48869</v>
      </c>
      <c r="D374" s="130">
        <v>48900</v>
      </c>
      <c r="E374" s="130">
        <v>48950</v>
      </c>
      <c r="F374" s="130">
        <v>48950</v>
      </c>
      <c r="G374" s="130">
        <v>48950</v>
      </c>
    </row>
    <row r="375" spans="1:7" ht="15.75">
      <c r="A375" s="77" t="s">
        <v>273</v>
      </c>
      <c r="B375" s="46" t="s">
        <v>238</v>
      </c>
      <c r="C375" s="130">
        <v>18040</v>
      </c>
      <c r="D375" s="130">
        <v>18100</v>
      </c>
      <c r="E375" s="130">
        <v>18150</v>
      </c>
      <c r="F375" s="130">
        <v>18150</v>
      </c>
      <c r="G375" s="130">
        <v>18150</v>
      </c>
    </row>
    <row r="376" spans="1:7" ht="30">
      <c r="A376" s="77" t="s">
        <v>192</v>
      </c>
      <c r="B376" s="46" t="s">
        <v>193</v>
      </c>
      <c r="C376" s="130">
        <v>2350</v>
      </c>
      <c r="D376" s="130">
        <v>2350</v>
      </c>
      <c r="E376" s="130">
        <v>2350</v>
      </c>
      <c r="F376" s="130">
        <v>2350</v>
      </c>
      <c r="G376" s="130">
        <v>2350</v>
      </c>
    </row>
    <row r="377" spans="1:7" ht="15.75">
      <c r="A377" s="77" t="s">
        <v>194</v>
      </c>
      <c r="B377" s="46" t="s">
        <v>193</v>
      </c>
      <c r="C377" s="130">
        <v>501</v>
      </c>
      <c r="D377" s="130">
        <v>510</v>
      </c>
      <c r="E377" s="130">
        <v>520</v>
      </c>
      <c r="F377" s="130">
        <v>520</v>
      </c>
      <c r="G377" s="130">
        <v>520</v>
      </c>
    </row>
    <row r="378" spans="1:7" ht="15.75">
      <c r="A378" s="77" t="s">
        <v>195</v>
      </c>
      <c r="B378" s="46" t="s">
        <v>193</v>
      </c>
      <c r="C378" s="130">
        <v>14398</v>
      </c>
      <c r="D378" s="130">
        <v>14500</v>
      </c>
      <c r="E378" s="130">
        <v>14500</v>
      </c>
      <c r="F378" s="130">
        <v>14500</v>
      </c>
      <c r="G378" s="130">
        <v>14500</v>
      </c>
    </row>
    <row r="379" spans="1:7" ht="15.75">
      <c r="A379" s="77" t="s">
        <v>196</v>
      </c>
      <c r="B379" s="46" t="s">
        <v>193</v>
      </c>
      <c r="C379" s="130">
        <v>82</v>
      </c>
      <c r="D379" s="130">
        <v>90</v>
      </c>
      <c r="E379" s="130">
        <v>90</v>
      </c>
      <c r="F379" s="130">
        <v>90</v>
      </c>
      <c r="G379" s="130">
        <v>90</v>
      </c>
    </row>
    <row r="380" spans="1:7" ht="15.75">
      <c r="A380" s="77" t="s">
        <v>197</v>
      </c>
      <c r="B380" s="46" t="s">
        <v>177</v>
      </c>
      <c r="C380" s="130"/>
      <c r="D380" s="130"/>
      <c r="E380" s="130"/>
      <c r="F380" s="130"/>
      <c r="G380" s="130"/>
    </row>
    <row r="381" spans="1:7" ht="15.75">
      <c r="A381" s="77" t="s">
        <v>80</v>
      </c>
      <c r="B381" s="46"/>
      <c r="C381" s="130"/>
      <c r="D381" s="130"/>
      <c r="E381" s="130"/>
      <c r="F381" s="130"/>
      <c r="G381" s="130"/>
    </row>
    <row r="382" spans="1:7" ht="15.75">
      <c r="A382" s="77" t="s">
        <v>28</v>
      </c>
      <c r="B382" s="46" t="s">
        <v>81</v>
      </c>
      <c r="C382" s="130">
        <v>13753</v>
      </c>
      <c r="D382" s="130">
        <v>12054</v>
      </c>
      <c r="E382" s="130">
        <v>12276</v>
      </c>
      <c r="F382" s="130">
        <v>12276</v>
      </c>
      <c r="G382" s="130">
        <v>12276</v>
      </c>
    </row>
    <row r="383" spans="1:7" ht="15.75">
      <c r="A383" s="77" t="s">
        <v>29</v>
      </c>
      <c r="B383" s="46" t="s">
        <v>13</v>
      </c>
      <c r="C383" s="130"/>
      <c r="D383" s="130"/>
      <c r="E383" s="130"/>
      <c r="F383" s="130"/>
      <c r="G383" s="130"/>
    </row>
    <row r="384" spans="1:7" ht="15.75">
      <c r="A384" s="77" t="s">
        <v>30</v>
      </c>
      <c r="B384" s="46" t="s">
        <v>13</v>
      </c>
      <c r="C384" s="130"/>
      <c r="D384" s="130"/>
      <c r="E384" s="130"/>
      <c r="F384" s="130"/>
      <c r="G384" s="130"/>
    </row>
    <row r="385" spans="1:7" ht="15.75">
      <c r="A385" s="77" t="s">
        <v>31</v>
      </c>
      <c r="B385" s="46" t="s">
        <v>13</v>
      </c>
      <c r="C385" s="130"/>
      <c r="D385" s="130"/>
      <c r="E385" s="130"/>
      <c r="F385" s="130"/>
      <c r="G385" s="130"/>
    </row>
    <row r="386" spans="1:7" ht="15.75">
      <c r="A386" s="77" t="s">
        <v>274</v>
      </c>
      <c r="B386" s="46" t="s">
        <v>13</v>
      </c>
      <c r="C386" s="130"/>
      <c r="D386" s="130"/>
      <c r="E386" s="130"/>
      <c r="F386" s="130"/>
      <c r="G386" s="130"/>
    </row>
    <row r="387" spans="1:7" ht="15.75">
      <c r="A387" s="77" t="s">
        <v>275</v>
      </c>
      <c r="B387" s="46" t="s">
        <v>13</v>
      </c>
      <c r="C387" s="130"/>
      <c r="D387" s="130"/>
      <c r="E387" s="130"/>
      <c r="F387" s="130"/>
      <c r="G387" s="130"/>
    </row>
    <row r="388" spans="1:7" ht="15.75">
      <c r="A388" s="77" t="s">
        <v>276</v>
      </c>
      <c r="B388" s="46" t="s">
        <v>13</v>
      </c>
      <c r="C388" s="130"/>
      <c r="D388" s="130"/>
      <c r="E388" s="130"/>
      <c r="F388" s="130"/>
      <c r="G388" s="130"/>
    </row>
    <row r="389" spans="1:7" ht="15.75">
      <c r="A389" s="78" t="s">
        <v>34</v>
      </c>
      <c r="B389" s="46" t="s">
        <v>13</v>
      </c>
      <c r="C389" s="130">
        <v>1695.8</v>
      </c>
      <c r="D389" s="130">
        <v>1989</v>
      </c>
      <c r="E389" s="130">
        <v>2033</v>
      </c>
      <c r="F389" s="130">
        <v>2038</v>
      </c>
      <c r="G389" s="130">
        <v>2044</v>
      </c>
    </row>
    <row r="390" spans="1:7" ht="15.75">
      <c r="A390" s="78" t="s">
        <v>33</v>
      </c>
      <c r="B390" s="46" t="s">
        <v>13</v>
      </c>
      <c r="C390" s="130">
        <v>1751</v>
      </c>
      <c r="D390" s="130">
        <v>1800</v>
      </c>
      <c r="E390" s="130">
        <v>1850</v>
      </c>
      <c r="F390" s="130">
        <v>1850</v>
      </c>
      <c r="G390" s="130">
        <v>1850</v>
      </c>
    </row>
    <row r="391" spans="1:7" ht="15.75">
      <c r="A391" s="78" t="s">
        <v>77</v>
      </c>
      <c r="B391" s="46" t="s">
        <v>13</v>
      </c>
      <c r="C391" s="130">
        <v>206</v>
      </c>
      <c r="D391" s="130">
        <v>210</v>
      </c>
      <c r="E391" s="130">
        <v>210</v>
      </c>
      <c r="F391" s="130">
        <v>210</v>
      </c>
      <c r="G391" s="130">
        <v>210</v>
      </c>
    </row>
    <row r="392" spans="1:7" ht="15.75">
      <c r="A392" s="78" t="s">
        <v>269</v>
      </c>
      <c r="B392" s="46" t="s">
        <v>13</v>
      </c>
      <c r="C392" s="130">
        <v>198.6</v>
      </c>
      <c r="D392" s="130">
        <v>204</v>
      </c>
      <c r="E392" s="130">
        <v>204</v>
      </c>
      <c r="F392" s="130">
        <v>204</v>
      </c>
      <c r="G392" s="130">
        <v>204</v>
      </c>
    </row>
    <row r="393" spans="1:7" ht="15.75">
      <c r="A393" s="78" t="s">
        <v>127</v>
      </c>
      <c r="B393" s="46" t="s">
        <v>13</v>
      </c>
      <c r="C393" s="130"/>
      <c r="D393" s="130"/>
      <c r="E393" s="130"/>
      <c r="F393" s="130"/>
      <c r="G393" s="130"/>
    </row>
    <row r="394" spans="1:7" ht="15.75">
      <c r="A394" s="78" t="s">
        <v>79</v>
      </c>
      <c r="B394" s="46" t="s">
        <v>13</v>
      </c>
      <c r="C394" s="130"/>
      <c r="D394" s="130"/>
      <c r="E394" s="130"/>
      <c r="F394" s="130"/>
      <c r="G394" s="130"/>
    </row>
    <row r="395" spans="1:7" ht="15.75">
      <c r="A395" s="78" t="s">
        <v>268</v>
      </c>
      <c r="B395" s="46" t="s">
        <v>13</v>
      </c>
      <c r="C395" s="130"/>
      <c r="D395" s="130"/>
      <c r="E395" s="130"/>
      <c r="F395" s="130"/>
      <c r="G395" s="130"/>
    </row>
    <row r="396" spans="1:7" ht="15.75">
      <c r="A396" s="78" t="s">
        <v>78</v>
      </c>
      <c r="B396" s="46" t="s">
        <v>13</v>
      </c>
      <c r="C396" s="130"/>
      <c r="D396" s="130"/>
      <c r="E396" s="130"/>
      <c r="F396" s="130"/>
      <c r="G396" s="130"/>
    </row>
    <row r="397" spans="1:7" ht="15.75" customHeight="1">
      <c r="A397" s="78" t="s">
        <v>277</v>
      </c>
      <c r="B397" s="46" t="s">
        <v>180</v>
      </c>
      <c r="C397" s="130">
        <v>30</v>
      </c>
      <c r="D397" s="130">
        <v>30.5</v>
      </c>
      <c r="E397" s="130">
        <v>31</v>
      </c>
      <c r="F397" s="130">
        <v>31</v>
      </c>
      <c r="G397" s="130">
        <v>31</v>
      </c>
    </row>
    <row r="398" spans="1:7" ht="15.75" customHeight="1">
      <c r="A398" s="78" t="s">
        <v>242</v>
      </c>
      <c r="B398" s="46" t="s">
        <v>180</v>
      </c>
      <c r="C398" s="130"/>
      <c r="D398" s="130"/>
      <c r="E398" s="130"/>
      <c r="F398" s="130"/>
      <c r="G398" s="130"/>
    </row>
    <row r="399" spans="1:7" ht="15.75" customHeight="1">
      <c r="A399" s="78" t="s">
        <v>241</v>
      </c>
      <c r="B399" s="46" t="s">
        <v>180</v>
      </c>
      <c r="C399" s="130"/>
      <c r="D399" s="130"/>
      <c r="E399" s="130"/>
      <c r="F399" s="130"/>
      <c r="G399" s="130"/>
    </row>
    <row r="400" spans="1:7" ht="15.75" customHeight="1">
      <c r="A400" s="78" t="s">
        <v>181</v>
      </c>
      <c r="B400" s="46" t="s">
        <v>182</v>
      </c>
      <c r="C400" s="130">
        <v>3902</v>
      </c>
      <c r="D400" s="130">
        <v>3900</v>
      </c>
      <c r="E400" s="130">
        <v>3910</v>
      </c>
      <c r="F400" s="130">
        <v>3920</v>
      </c>
      <c r="G400" s="130">
        <v>3930</v>
      </c>
    </row>
    <row r="401" spans="1:7" ht="15.75" customHeight="1">
      <c r="A401" s="78" t="s">
        <v>185</v>
      </c>
      <c r="B401" s="46"/>
      <c r="C401" s="130"/>
      <c r="D401" s="130"/>
      <c r="E401" s="130"/>
      <c r="F401" s="130"/>
      <c r="G401" s="130"/>
    </row>
    <row r="402" spans="1:7" ht="15.75" customHeight="1">
      <c r="A402" s="78" t="s">
        <v>187</v>
      </c>
      <c r="B402" s="46" t="s">
        <v>186</v>
      </c>
      <c r="C402" s="130">
        <v>682</v>
      </c>
      <c r="D402" s="130">
        <v>682</v>
      </c>
      <c r="E402" s="130">
        <v>682</v>
      </c>
      <c r="F402" s="130">
        <v>682</v>
      </c>
      <c r="G402" s="130">
        <v>682</v>
      </c>
    </row>
    <row r="403" spans="1:7" ht="15.75" customHeight="1">
      <c r="A403" s="78" t="s">
        <v>183</v>
      </c>
      <c r="B403" s="46" t="s">
        <v>186</v>
      </c>
      <c r="C403" s="130">
        <v>275</v>
      </c>
      <c r="D403" s="130">
        <v>310</v>
      </c>
      <c r="E403" s="130">
        <v>320</v>
      </c>
      <c r="F403" s="130">
        <v>330</v>
      </c>
      <c r="G403" s="130">
        <v>330</v>
      </c>
    </row>
    <row r="404" spans="1:7" ht="15.75" customHeight="1">
      <c r="A404" s="78" t="s">
        <v>184</v>
      </c>
      <c r="B404" s="46" t="s">
        <v>186</v>
      </c>
      <c r="C404" s="130"/>
      <c r="D404" s="130"/>
      <c r="E404" s="130"/>
      <c r="F404" s="130"/>
      <c r="G404" s="130"/>
    </row>
    <row r="405" spans="1:7" ht="15.75" customHeight="1">
      <c r="A405" s="77" t="s">
        <v>278</v>
      </c>
      <c r="B405" s="46" t="s">
        <v>42</v>
      </c>
      <c r="C405" s="130"/>
      <c r="D405" s="130"/>
      <c r="E405" s="130"/>
      <c r="F405" s="130"/>
      <c r="G405" s="130"/>
    </row>
    <row r="406" spans="1:7" ht="15.75" customHeight="1">
      <c r="A406" s="77" t="s">
        <v>279</v>
      </c>
      <c r="B406" s="46" t="s">
        <v>42</v>
      </c>
      <c r="C406" s="130">
        <v>5882</v>
      </c>
      <c r="D406" s="130">
        <v>4998</v>
      </c>
      <c r="E406" s="130">
        <v>4998</v>
      </c>
      <c r="F406" s="130">
        <v>4998</v>
      </c>
      <c r="G406" s="130">
        <v>4998</v>
      </c>
    </row>
    <row r="407" spans="1:7" ht="15.75" customHeight="1">
      <c r="A407" s="78" t="s">
        <v>48</v>
      </c>
      <c r="B407" s="46" t="s">
        <v>42</v>
      </c>
      <c r="C407" s="130"/>
      <c r="D407" s="130"/>
      <c r="E407" s="130"/>
      <c r="F407" s="130"/>
      <c r="G407" s="130"/>
    </row>
    <row r="408" spans="1:7" ht="15.75" customHeight="1">
      <c r="A408" s="78" t="s">
        <v>16</v>
      </c>
      <c r="B408" s="46"/>
      <c r="C408" s="130"/>
      <c r="D408" s="130"/>
      <c r="E408" s="130"/>
      <c r="F408" s="130"/>
      <c r="G408" s="130"/>
    </row>
    <row r="409" spans="1:7" ht="15.75" customHeight="1">
      <c r="A409" s="78" t="s">
        <v>44</v>
      </c>
      <c r="B409" s="46" t="s">
        <v>42</v>
      </c>
      <c r="C409" s="130">
        <v>4584</v>
      </c>
      <c r="D409" s="130">
        <v>3952</v>
      </c>
      <c r="E409" s="130">
        <v>3960</v>
      </c>
      <c r="F409" s="130">
        <v>3960</v>
      </c>
      <c r="G409" s="130">
        <v>3960</v>
      </c>
    </row>
    <row r="410" spans="1:7" ht="15.75" customHeight="1">
      <c r="A410" s="78" t="s">
        <v>45</v>
      </c>
      <c r="B410" s="46"/>
      <c r="C410" s="130"/>
      <c r="D410" s="130"/>
      <c r="E410" s="130"/>
      <c r="F410" s="130"/>
      <c r="G410" s="130"/>
    </row>
    <row r="411" spans="1:7" ht="15.75" customHeight="1">
      <c r="A411" s="78" t="s">
        <v>46</v>
      </c>
      <c r="B411" s="46" t="s">
        <v>42</v>
      </c>
      <c r="C411" s="130">
        <v>2550</v>
      </c>
      <c r="D411" s="130">
        <v>2059</v>
      </c>
      <c r="E411" s="130">
        <v>2060</v>
      </c>
      <c r="F411" s="130">
        <v>2060</v>
      </c>
      <c r="G411" s="130">
        <v>2060</v>
      </c>
    </row>
    <row r="412" spans="1:7" ht="15.75" customHeight="1">
      <c r="A412" s="78" t="s">
        <v>47</v>
      </c>
      <c r="B412" s="46" t="s">
        <v>42</v>
      </c>
      <c r="C412" s="130">
        <v>2034</v>
      </c>
      <c r="D412" s="130">
        <v>1893</v>
      </c>
      <c r="E412" s="130">
        <v>1900</v>
      </c>
      <c r="F412" s="130">
        <v>1900</v>
      </c>
      <c r="G412" s="130">
        <v>1900</v>
      </c>
    </row>
    <row r="413" spans="1:7" ht="15.75" customHeight="1">
      <c r="A413" s="78" t="s">
        <v>43</v>
      </c>
      <c r="B413" s="46"/>
      <c r="C413" s="130"/>
      <c r="D413" s="130"/>
      <c r="E413" s="130"/>
      <c r="F413" s="130"/>
      <c r="G413" s="130"/>
    </row>
    <row r="414" spans="1:7" ht="15.75" customHeight="1">
      <c r="A414" s="78" t="s">
        <v>179</v>
      </c>
      <c r="B414" s="46" t="s">
        <v>42</v>
      </c>
      <c r="C414" s="130">
        <v>2550</v>
      </c>
      <c r="D414" s="130">
        <v>2059</v>
      </c>
      <c r="E414" s="130">
        <v>2060</v>
      </c>
      <c r="F414" s="130">
        <v>2060</v>
      </c>
      <c r="G414" s="130">
        <v>2060</v>
      </c>
    </row>
    <row r="415" spans="1:7" ht="15.75" customHeight="1">
      <c r="A415" s="78" t="s">
        <v>178</v>
      </c>
      <c r="B415" s="46" t="s">
        <v>42</v>
      </c>
      <c r="C415" s="130">
        <v>0</v>
      </c>
      <c r="D415" s="130">
        <v>100</v>
      </c>
      <c r="E415" s="130">
        <v>100</v>
      </c>
      <c r="F415" s="130">
        <v>100</v>
      </c>
      <c r="G415" s="130">
        <v>100</v>
      </c>
    </row>
    <row r="416" spans="1:7" ht="15.75" customHeight="1">
      <c r="A416" s="78" t="s">
        <v>227</v>
      </c>
      <c r="B416" s="46" t="s">
        <v>42</v>
      </c>
      <c r="C416" s="130"/>
      <c r="D416" s="130"/>
      <c r="E416" s="130"/>
      <c r="F416" s="130"/>
      <c r="G416" s="130"/>
    </row>
    <row r="417" spans="1:7" ht="15.75" customHeight="1">
      <c r="A417" s="78" t="s">
        <v>228</v>
      </c>
      <c r="B417" s="46" t="s">
        <v>42</v>
      </c>
      <c r="C417" s="130"/>
      <c r="D417" s="130"/>
      <c r="E417" s="130"/>
      <c r="F417" s="130"/>
      <c r="G417" s="130"/>
    </row>
    <row r="418" spans="1:7" ht="15.75" customHeight="1">
      <c r="A418" s="78" t="s">
        <v>229</v>
      </c>
      <c r="B418" s="46" t="s">
        <v>42</v>
      </c>
      <c r="C418" s="130"/>
      <c r="D418" s="130"/>
      <c r="E418" s="130"/>
      <c r="F418" s="130"/>
      <c r="G418" s="130"/>
    </row>
    <row r="419" spans="1:7" ht="15.75" customHeight="1">
      <c r="A419" s="77" t="s">
        <v>259</v>
      </c>
      <c r="B419" s="46" t="s">
        <v>42</v>
      </c>
      <c r="C419" s="130"/>
      <c r="D419" s="130"/>
      <c r="E419" s="130"/>
      <c r="F419" s="130"/>
      <c r="G419" s="130"/>
    </row>
    <row r="420" spans="1:7" ht="15.75" customHeight="1">
      <c r="A420" s="77" t="s">
        <v>257</v>
      </c>
      <c r="B420" s="46" t="s">
        <v>42</v>
      </c>
      <c r="C420" s="130"/>
      <c r="D420" s="130"/>
      <c r="E420" s="130"/>
      <c r="F420" s="130"/>
      <c r="G420" s="130"/>
    </row>
    <row r="421" spans="1:7" ht="15.75" customHeight="1">
      <c r="A421" s="77" t="s">
        <v>258</v>
      </c>
      <c r="B421" s="46" t="s">
        <v>42</v>
      </c>
      <c r="C421" s="130"/>
      <c r="D421" s="130"/>
      <c r="E421" s="130"/>
      <c r="F421" s="130"/>
      <c r="G421" s="130"/>
    </row>
    <row r="422" spans="1:7" ht="15.75" customHeight="1">
      <c r="A422" s="78" t="s">
        <v>230</v>
      </c>
      <c r="B422" s="46" t="s">
        <v>42</v>
      </c>
      <c r="C422" s="130"/>
      <c r="D422" s="130"/>
      <c r="E422" s="130"/>
      <c r="F422" s="130"/>
      <c r="G422" s="130"/>
    </row>
    <row r="423" spans="1:7" ht="15.75" customHeight="1">
      <c r="A423" s="78" t="s">
        <v>231</v>
      </c>
      <c r="B423" s="46" t="s">
        <v>42</v>
      </c>
      <c r="C423" s="130">
        <v>1298</v>
      </c>
      <c r="D423" s="130">
        <v>1046</v>
      </c>
      <c r="E423" s="130">
        <v>1038</v>
      </c>
      <c r="F423" s="130">
        <v>1038</v>
      </c>
      <c r="G423" s="130">
        <v>1038</v>
      </c>
    </row>
    <row r="424" spans="1:7" ht="15.75" customHeight="1">
      <c r="A424" s="78"/>
      <c r="B424" s="46"/>
      <c r="C424" s="130"/>
      <c r="D424" s="130"/>
      <c r="E424" s="130"/>
      <c r="F424" s="130"/>
      <c r="G424" s="130"/>
    </row>
    <row r="425" spans="1:7" ht="32.25" customHeight="1">
      <c r="A425" s="83" t="s">
        <v>441</v>
      </c>
      <c r="B425" s="46"/>
      <c r="C425" s="130"/>
      <c r="D425" s="130"/>
      <c r="E425" s="130"/>
      <c r="F425" s="130"/>
      <c r="G425" s="130"/>
    </row>
    <row r="426" spans="1:7" ht="15.75" customHeight="1">
      <c r="A426" s="78"/>
      <c r="B426" s="46"/>
      <c r="C426" s="130"/>
      <c r="D426" s="130"/>
      <c r="E426" s="130"/>
      <c r="F426" s="130"/>
      <c r="G426" s="130"/>
    </row>
    <row r="427" spans="1:7" ht="15.75" customHeight="1">
      <c r="A427" s="77" t="s">
        <v>122</v>
      </c>
      <c r="B427" s="46" t="s">
        <v>57</v>
      </c>
      <c r="C427" s="130">
        <v>378259</v>
      </c>
      <c r="D427" s="130">
        <v>385000</v>
      </c>
      <c r="E427" s="130">
        <v>400000</v>
      </c>
      <c r="F427" s="130">
        <v>425000</v>
      </c>
      <c r="G427" s="130">
        <v>450000</v>
      </c>
    </row>
    <row r="428" spans="1:7" ht="15.75" customHeight="1">
      <c r="A428" s="77" t="s">
        <v>234</v>
      </c>
      <c r="B428" s="46"/>
      <c r="C428" s="130"/>
      <c r="D428" s="130"/>
      <c r="E428" s="130"/>
      <c r="F428" s="130"/>
      <c r="G428" s="130"/>
    </row>
    <row r="429" spans="1:7" ht="15.75" customHeight="1">
      <c r="A429" s="77" t="s">
        <v>235</v>
      </c>
      <c r="B429" s="46" t="s">
        <v>57</v>
      </c>
      <c r="C429" s="130">
        <v>169428</v>
      </c>
      <c r="D429" s="130">
        <v>166169</v>
      </c>
      <c r="E429" s="130">
        <v>173300</v>
      </c>
      <c r="F429" s="130">
        <v>188700</v>
      </c>
      <c r="G429" s="130">
        <v>199700</v>
      </c>
    </row>
    <row r="430" spans="1:7" ht="15.75" customHeight="1">
      <c r="A430" s="77" t="s">
        <v>236</v>
      </c>
      <c r="B430" s="46" t="s">
        <v>57</v>
      </c>
      <c r="C430" s="130">
        <v>208831</v>
      </c>
      <c r="D430" s="130">
        <v>218831</v>
      </c>
      <c r="E430" s="130">
        <v>226700</v>
      </c>
      <c r="F430" s="130">
        <v>236300</v>
      </c>
      <c r="G430" s="130">
        <v>250300</v>
      </c>
    </row>
    <row r="431" spans="1:7" ht="15.75" customHeight="1">
      <c r="A431" s="77" t="s">
        <v>266</v>
      </c>
      <c r="B431" s="46" t="s">
        <v>57</v>
      </c>
      <c r="C431" s="130"/>
      <c r="D431" s="130"/>
      <c r="E431" s="130"/>
      <c r="F431" s="130"/>
      <c r="G431" s="130"/>
    </row>
    <row r="432" spans="1:7" ht="15.75" customHeight="1">
      <c r="A432" s="77" t="s">
        <v>75</v>
      </c>
      <c r="B432" s="46" t="s">
        <v>57</v>
      </c>
      <c r="C432" s="130">
        <v>259911</v>
      </c>
      <c r="D432" s="130">
        <v>255653</v>
      </c>
      <c r="E432" s="130">
        <v>269009</v>
      </c>
      <c r="F432" s="130">
        <v>277468</v>
      </c>
      <c r="G432" s="130">
        <v>284573</v>
      </c>
    </row>
    <row r="433" spans="1:7" ht="15.75" customHeight="1">
      <c r="A433" s="77" t="s">
        <v>234</v>
      </c>
      <c r="B433" s="46"/>
      <c r="C433" s="130"/>
      <c r="D433" s="130"/>
      <c r="E433" s="130"/>
      <c r="F433" s="130"/>
      <c r="G433" s="130"/>
    </row>
    <row r="434" spans="1:7" ht="15.75" customHeight="1">
      <c r="A434" s="77" t="s">
        <v>235</v>
      </c>
      <c r="B434" s="46" t="s">
        <v>57</v>
      </c>
      <c r="C434" s="130">
        <v>47756</v>
      </c>
      <c r="D434" s="130">
        <v>62315</v>
      </c>
      <c r="E434" s="130">
        <v>67250</v>
      </c>
      <c r="F434" s="130">
        <v>70190</v>
      </c>
      <c r="G434" s="130">
        <v>72150</v>
      </c>
    </row>
    <row r="435" spans="1:7" ht="15.75" customHeight="1">
      <c r="A435" s="77" t="s">
        <v>236</v>
      </c>
      <c r="B435" s="46" t="s">
        <v>57</v>
      </c>
      <c r="C435" s="130">
        <v>207097</v>
      </c>
      <c r="D435" s="130">
        <v>193338</v>
      </c>
      <c r="E435" s="130">
        <v>201759</v>
      </c>
      <c r="F435" s="130">
        <v>207278</v>
      </c>
      <c r="G435" s="130">
        <v>212425</v>
      </c>
    </row>
    <row r="436" spans="1:7" ht="15.75" customHeight="1">
      <c r="A436" s="77" t="s">
        <v>266</v>
      </c>
      <c r="B436" s="46" t="s">
        <v>57</v>
      </c>
      <c r="C436" s="130"/>
      <c r="D436" s="130"/>
      <c r="E436" s="130"/>
      <c r="F436" s="130"/>
      <c r="G436" s="130"/>
    </row>
    <row r="437" spans="1:7" ht="15.75" customHeight="1">
      <c r="A437" s="77" t="s">
        <v>267</v>
      </c>
      <c r="B437" s="46" t="s">
        <v>57</v>
      </c>
      <c r="C437" s="130">
        <v>360339</v>
      </c>
      <c r="D437" s="130">
        <v>369400</v>
      </c>
      <c r="E437" s="130">
        <v>380000</v>
      </c>
      <c r="F437" s="130">
        <v>400000</v>
      </c>
      <c r="G437" s="130">
        <v>425000</v>
      </c>
    </row>
    <row r="438" spans="1:7" ht="15.75" customHeight="1">
      <c r="A438" s="77" t="s">
        <v>234</v>
      </c>
      <c r="B438" s="46"/>
      <c r="C438" s="130"/>
      <c r="D438" s="130"/>
      <c r="E438" s="130"/>
      <c r="F438" s="130"/>
      <c r="G438" s="130"/>
    </row>
    <row r="439" spans="1:7" ht="15.75" customHeight="1">
      <c r="A439" s="77" t="s">
        <v>235</v>
      </c>
      <c r="B439" s="46" t="s">
        <v>57</v>
      </c>
      <c r="C439" s="130">
        <v>138983</v>
      </c>
      <c r="D439" s="130">
        <v>141300</v>
      </c>
      <c r="E439" s="130">
        <v>143000</v>
      </c>
      <c r="F439" s="130">
        <v>149000</v>
      </c>
      <c r="G439" s="130">
        <v>156000</v>
      </c>
    </row>
    <row r="440" spans="1:7" ht="15.75" customHeight="1">
      <c r="A440" s="77" t="s">
        <v>236</v>
      </c>
      <c r="B440" s="46" t="s">
        <v>57</v>
      </c>
      <c r="C440" s="130">
        <v>196203</v>
      </c>
      <c r="D440" s="130">
        <v>200100</v>
      </c>
      <c r="E440" s="130">
        <v>210000</v>
      </c>
      <c r="F440" s="130">
        <v>223000</v>
      </c>
      <c r="G440" s="130">
        <v>242000</v>
      </c>
    </row>
    <row r="441" spans="1:7" ht="15.75" customHeight="1">
      <c r="A441" s="77" t="s">
        <v>266</v>
      </c>
      <c r="B441" s="46" t="s">
        <v>57</v>
      </c>
      <c r="C441" s="130"/>
      <c r="D441" s="130"/>
      <c r="E441" s="130"/>
      <c r="F441" s="130"/>
      <c r="G441" s="130"/>
    </row>
    <row r="442" spans="1:7" ht="15.75" customHeight="1">
      <c r="A442" s="77" t="s">
        <v>76</v>
      </c>
      <c r="B442" s="46" t="s">
        <v>57</v>
      </c>
      <c r="C442" s="130">
        <v>15313</v>
      </c>
      <c r="D442" s="130">
        <v>31000</v>
      </c>
      <c r="E442" s="130">
        <v>33600</v>
      </c>
      <c r="F442" s="130">
        <v>35859</v>
      </c>
      <c r="G442" s="130">
        <v>38100</v>
      </c>
    </row>
    <row r="443" spans="1:7" ht="15.75" customHeight="1">
      <c r="A443" s="77" t="s">
        <v>234</v>
      </c>
      <c r="B443" s="46"/>
      <c r="C443" s="130"/>
      <c r="D443" s="130"/>
      <c r="E443" s="130"/>
      <c r="F443" s="130"/>
      <c r="G443" s="130"/>
    </row>
    <row r="444" spans="1:7" ht="15.75" customHeight="1">
      <c r="A444" s="77" t="s">
        <v>235</v>
      </c>
      <c r="B444" s="46" t="s">
        <v>57</v>
      </c>
      <c r="C444" s="130">
        <v>4883</v>
      </c>
      <c r="D444" s="130">
        <v>15000</v>
      </c>
      <c r="E444" s="130">
        <v>16600</v>
      </c>
      <c r="F444" s="130">
        <v>17559</v>
      </c>
      <c r="G444" s="130">
        <v>17500</v>
      </c>
    </row>
    <row r="445" spans="1:7" ht="15.75" customHeight="1">
      <c r="A445" s="77" t="s">
        <v>236</v>
      </c>
      <c r="B445" s="46" t="s">
        <v>57</v>
      </c>
      <c r="C445" s="130">
        <v>31615</v>
      </c>
      <c r="D445" s="130">
        <v>16000</v>
      </c>
      <c r="E445" s="130">
        <v>17000</v>
      </c>
      <c r="F445" s="130">
        <v>18300</v>
      </c>
      <c r="G445" s="130">
        <v>20600</v>
      </c>
    </row>
    <row r="446" spans="1:7" ht="15.75" customHeight="1">
      <c r="A446" s="77" t="s">
        <v>266</v>
      </c>
      <c r="B446" s="46" t="s">
        <v>57</v>
      </c>
      <c r="C446" s="130"/>
      <c r="D446" s="130"/>
      <c r="E446" s="130"/>
      <c r="F446" s="130"/>
      <c r="G446" s="130"/>
    </row>
    <row r="447" spans="1:7" ht="15.75" customHeight="1">
      <c r="A447" s="77" t="s">
        <v>237</v>
      </c>
      <c r="B447" s="46" t="s">
        <v>238</v>
      </c>
      <c r="C447" s="206">
        <v>20.5</v>
      </c>
      <c r="D447" s="206">
        <v>21.1</v>
      </c>
      <c r="E447" s="206">
        <v>21.4</v>
      </c>
      <c r="F447" s="206">
        <v>22</v>
      </c>
      <c r="G447" s="206">
        <v>22.4</v>
      </c>
    </row>
    <row r="448" spans="1:7" ht="15.75" customHeight="1">
      <c r="A448" s="77" t="s">
        <v>234</v>
      </c>
      <c r="B448" s="46"/>
      <c r="C448" s="130"/>
      <c r="D448" s="130"/>
      <c r="E448" s="130"/>
      <c r="F448" s="130"/>
      <c r="G448" s="130"/>
    </row>
    <row r="449" spans="1:7" ht="15.75" customHeight="1">
      <c r="A449" s="77" t="s">
        <v>235</v>
      </c>
      <c r="B449" s="46" t="s">
        <v>238</v>
      </c>
      <c r="C449" s="198">
        <v>16.2</v>
      </c>
      <c r="D449" s="198">
        <v>15.1</v>
      </c>
      <c r="E449" s="198">
        <v>15.2</v>
      </c>
      <c r="F449" s="198">
        <v>16</v>
      </c>
      <c r="G449" s="198">
        <v>16</v>
      </c>
    </row>
    <row r="450" spans="1:7" ht="15.75" customHeight="1">
      <c r="A450" s="77" t="s">
        <v>236</v>
      </c>
      <c r="B450" s="46" t="s">
        <v>238</v>
      </c>
      <c r="C450" s="198">
        <v>4.3</v>
      </c>
      <c r="D450" s="198">
        <v>6</v>
      </c>
      <c r="E450" s="198">
        <v>6.2</v>
      </c>
      <c r="F450" s="198">
        <v>6</v>
      </c>
      <c r="G450" s="198">
        <v>6</v>
      </c>
    </row>
    <row r="451" spans="1:7" ht="15.75" customHeight="1">
      <c r="A451" s="77" t="s">
        <v>266</v>
      </c>
      <c r="B451" s="46" t="s">
        <v>238</v>
      </c>
      <c r="C451" s="130"/>
      <c r="D451" s="130"/>
      <c r="E451" s="130"/>
      <c r="F451" s="130"/>
      <c r="G451" s="130"/>
    </row>
    <row r="452" spans="1:7" ht="15.75" customHeight="1">
      <c r="A452" s="77" t="s">
        <v>239</v>
      </c>
      <c r="B452" s="46" t="s">
        <v>7</v>
      </c>
      <c r="C452" s="130">
        <v>29997</v>
      </c>
      <c r="D452" s="130">
        <v>30300</v>
      </c>
      <c r="E452" s="130">
        <v>31100</v>
      </c>
      <c r="F452" s="130">
        <v>31350</v>
      </c>
      <c r="G452" s="130">
        <v>31900</v>
      </c>
    </row>
    <row r="453" spans="1:7" ht="15.75" customHeight="1">
      <c r="A453" s="77" t="s">
        <v>240</v>
      </c>
      <c r="B453" s="46" t="s">
        <v>5</v>
      </c>
      <c r="C453" s="130">
        <v>213</v>
      </c>
      <c r="D453" s="130">
        <v>213</v>
      </c>
      <c r="E453" s="130">
        <v>213</v>
      </c>
      <c r="F453" s="130">
        <v>213</v>
      </c>
      <c r="G453" s="130">
        <v>213</v>
      </c>
    </row>
    <row r="454" spans="1:7" ht="15.75" customHeight="1">
      <c r="A454" s="77" t="s">
        <v>271</v>
      </c>
      <c r="B454" s="46" t="s">
        <v>57</v>
      </c>
      <c r="C454" s="130"/>
      <c r="D454" s="130"/>
      <c r="E454" s="130"/>
      <c r="F454" s="130"/>
      <c r="G454" s="130"/>
    </row>
    <row r="455" spans="1:7" ht="15.75" customHeight="1">
      <c r="A455" s="77" t="s">
        <v>272</v>
      </c>
      <c r="B455" s="46" t="s">
        <v>238</v>
      </c>
      <c r="C455" s="198">
        <v>32.5</v>
      </c>
      <c r="D455" s="198">
        <v>33</v>
      </c>
      <c r="E455" s="198">
        <v>34</v>
      </c>
      <c r="F455" s="198">
        <v>34.3</v>
      </c>
      <c r="G455" s="198">
        <v>34.5</v>
      </c>
    </row>
    <row r="456" spans="1:7" ht="15.75" customHeight="1">
      <c r="A456" s="77" t="s">
        <v>273</v>
      </c>
      <c r="B456" s="46" t="s">
        <v>238</v>
      </c>
      <c r="C456" s="130">
        <v>136</v>
      </c>
      <c r="D456" s="130">
        <v>140</v>
      </c>
      <c r="E456" s="130">
        <v>145</v>
      </c>
      <c r="F456" s="130">
        <v>150</v>
      </c>
      <c r="G456" s="130">
        <v>150</v>
      </c>
    </row>
    <row r="457" spans="1:7" ht="15.75" customHeight="1">
      <c r="A457" s="77" t="s">
        <v>192</v>
      </c>
      <c r="B457" s="46" t="s">
        <v>193</v>
      </c>
      <c r="C457" s="130">
        <v>2982</v>
      </c>
      <c r="D457" s="130">
        <v>3005</v>
      </c>
      <c r="E457" s="130">
        <v>3070</v>
      </c>
      <c r="F457" s="130">
        <v>3102</v>
      </c>
      <c r="G457" s="130">
        <v>3115</v>
      </c>
    </row>
    <row r="458" spans="1:7" ht="15.75" customHeight="1">
      <c r="A458" s="77" t="s">
        <v>194</v>
      </c>
      <c r="B458" s="46" t="s">
        <v>193</v>
      </c>
      <c r="C458" s="130">
        <v>805</v>
      </c>
      <c r="D458" s="130">
        <v>805</v>
      </c>
      <c r="E458" s="130">
        <v>805</v>
      </c>
      <c r="F458" s="130">
        <v>805</v>
      </c>
      <c r="G458" s="130">
        <v>805</v>
      </c>
    </row>
    <row r="459" spans="1:7" ht="15.75" customHeight="1">
      <c r="A459" s="77" t="s">
        <v>195</v>
      </c>
      <c r="B459" s="46" t="s">
        <v>193</v>
      </c>
      <c r="C459" s="130">
        <v>3916</v>
      </c>
      <c r="D459" s="130">
        <v>2930</v>
      </c>
      <c r="E459" s="130">
        <v>3030</v>
      </c>
      <c r="F459" s="130">
        <v>3400</v>
      </c>
      <c r="G459" s="130">
        <v>3300</v>
      </c>
    </row>
    <row r="460" spans="1:7" ht="15.75" customHeight="1">
      <c r="A460" s="77" t="s">
        <v>196</v>
      </c>
      <c r="B460" s="46" t="s">
        <v>193</v>
      </c>
      <c r="C460" s="130"/>
      <c r="D460" s="130"/>
      <c r="E460" s="130"/>
      <c r="F460" s="130"/>
      <c r="G460" s="130"/>
    </row>
    <row r="461" spans="1:7" ht="15.75" customHeight="1">
      <c r="A461" s="77" t="s">
        <v>197</v>
      </c>
      <c r="B461" s="46" t="s">
        <v>177</v>
      </c>
      <c r="C461" s="130"/>
      <c r="D461" s="130"/>
      <c r="E461" s="130"/>
      <c r="F461" s="130"/>
      <c r="G461" s="130"/>
    </row>
    <row r="462" spans="1:7" ht="15.75" customHeight="1">
      <c r="A462" s="77" t="s">
        <v>80</v>
      </c>
      <c r="B462" s="46"/>
      <c r="C462" s="130"/>
      <c r="D462" s="130"/>
      <c r="E462" s="130"/>
      <c r="F462" s="130"/>
      <c r="G462" s="130"/>
    </row>
    <row r="463" spans="1:7" ht="15.75" customHeight="1">
      <c r="A463" s="77" t="s">
        <v>28</v>
      </c>
      <c r="B463" s="46" t="s">
        <v>81</v>
      </c>
      <c r="C463" s="130">
        <v>12651</v>
      </c>
      <c r="D463" s="130">
        <v>9009</v>
      </c>
      <c r="E463" s="130">
        <v>10070</v>
      </c>
      <c r="F463" s="130">
        <v>10205</v>
      </c>
      <c r="G463" s="130">
        <v>10205</v>
      </c>
    </row>
    <row r="464" spans="1:7" ht="15.75" customHeight="1">
      <c r="A464" s="77" t="s">
        <v>29</v>
      </c>
      <c r="B464" s="46" t="s">
        <v>13</v>
      </c>
      <c r="C464" s="130">
        <v>7806</v>
      </c>
      <c r="D464" s="130"/>
      <c r="E464" s="130"/>
      <c r="F464" s="130"/>
      <c r="G464" s="130"/>
    </row>
    <row r="465" spans="1:7" ht="15.75" customHeight="1">
      <c r="A465" s="77" t="s">
        <v>30</v>
      </c>
      <c r="B465" s="46" t="s">
        <v>13</v>
      </c>
      <c r="C465" s="130"/>
      <c r="D465" s="130"/>
      <c r="E465" s="130"/>
      <c r="F465" s="130"/>
      <c r="G465" s="130"/>
    </row>
    <row r="466" spans="1:7" ht="15.75" customHeight="1">
      <c r="A466" s="77" t="s">
        <v>31</v>
      </c>
      <c r="B466" s="46" t="s">
        <v>13</v>
      </c>
      <c r="C466" s="130"/>
      <c r="D466" s="130"/>
      <c r="E466" s="130"/>
      <c r="F466" s="130"/>
      <c r="G466" s="130"/>
    </row>
    <row r="467" spans="1:7" ht="15.75" customHeight="1">
      <c r="A467" s="77" t="s">
        <v>274</v>
      </c>
      <c r="B467" s="46" t="s">
        <v>13</v>
      </c>
      <c r="C467" s="130">
        <v>375</v>
      </c>
      <c r="D467" s="130">
        <v>270</v>
      </c>
      <c r="E467" s="130">
        <v>300</v>
      </c>
      <c r="F467" s="130">
        <v>300</v>
      </c>
      <c r="G467" s="130">
        <v>300</v>
      </c>
    </row>
    <row r="468" spans="1:7" ht="15.75" customHeight="1">
      <c r="A468" s="77" t="s">
        <v>275</v>
      </c>
      <c r="B468" s="46" t="s">
        <v>13</v>
      </c>
      <c r="C468" s="130"/>
      <c r="D468" s="130"/>
      <c r="E468" s="130"/>
      <c r="F468" s="130"/>
      <c r="G468" s="130"/>
    </row>
    <row r="469" spans="1:7" ht="15.75" customHeight="1">
      <c r="A469" s="77" t="s">
        <v>276</v>
      </c>
      <c r="B469" s="46" t="s">
        <v>13</v>
      </c>
      <c r="C469" s="130">
        <v>674</v>
      </c>
      <c r="D469" s="130">
        <v>396</v>
      </c>
      <c r="E469" s="130">
        <v>400</v>
      </c>
      <c r="F469" s="130">
        <v>400</v>
      </c>
      <c r="G469" s="130">
        <v>400</v>
      </c>
    </row>
    <row r="470" spans="1:7" ht="15.75" customHeight="1">
      <c r="A470" s="78" t="s">
        <v>34</v>
      </c>
      <c r="B470" s="46" t="s">
        <v>13</v>
      </c>
      <c r="C470" s="130">
        <v>4689.5</v>
      </c>
      <c r="D470" s="130">
        <v>4508</v>
      </c>
      <c r="E470" s="130">
        <v>4548</v>
      </c>
      <c r="F470" s="130">
        <v>4564</v>
      </c>
      <c r="G470" s="130">
        <v>4564</v>
      </c>
    </row>
    <row r="471" spans="1:7" ht="15.75" customHeight="1">
      <c r="A471" s="78" t="s">
        <v>33</v>
      </c>
      <c r="B471" s="46" t="s">
        <v>13</v>
      </c>
      <c r="C471" s="130">
        <v>1015</v>
      </c>
      <c r="D471" s="130">
        <v>880</v>
      </c>
      <c r="E471" s="130">
        <v>852</v>
      </c>
      <c r="F471" s="130">
        <v>892</v>
      </c>
      <c r="G471" s="130">
        <v>895</v>
      </c>
    </row>
    <row r="472" spans="1:7" ht="15.75" customHeight="1">
      <c r="A472" s="78" t="s">
        <v>77</v>
      </c>
      <c r="B472" s="46" t="s">
        <v>13</v>
      </c>
      <c r="C472" s="130"/>
      <c r="D472" s="130"/>
      <c r="E472" s="130"/>
      <c r="F472" s="130"/>
      <c r="G472" s="130"/>
    </row>
    <row r="473" spans="1:7" ht="15.75" customHeight="1">
      <c r="A473" s="78" t="s">
        <v>269</v>
      </c>
      <c r="B473" s="46" t="s">
        <v>13</v>
      </c>
      <c r="C473" s="130"/>
      <c r="D473" s="130"/>
      <c r="E473" s="130"/>
      <c r="F473" s="130"/>
      <c r="G473" s="130"/>
    </row>
    <row r="474" spans="1:7" ht="15.75" customHeight="1">
      <c r="A474" s="78" t="s">
        <v>127</v>
      </c>
      <c r="B474" s="46" t="s">
        <v>13</v>
      </c>
      <c r="C474" s="130"/>
      <c r="D474" s="130"/>
      <c r="E474" s="130"/>
      <c r="F474" s="130"/>
      <c r="G474" s="130"/>
    </row>
    <row r="475" spans="1:7" ht="15.75" customHeight="1">
      <c r="A475" s="78" t="s">
        <v>79</v>
      </c>
      <c r="B475" s="46" t="s">
        <v>13</v>
      </c>
      <c r="C475" s="130"/>
      <c r="D475" s="130"/>
      <c r="E475" s="130"/>
      <c r="F475" s="130"/>
      <c r="G475" s="130"/>
    </row>
    <row r="476" spans="1:7" ht="15.75" customHeight="1">
      <c r="A476" s="78" t="s">
        <v>268</v>
      </c>
      <c r="B476" s="46" t="s">
        <v>13</v>
      </c>
      <c r="C476" s="130"/>
      <c r="D476" s="130"/>
      <c r="E476" s="130"/>
      <c r="F476" s="130"/>
      <c r="G476" s="130"/>
    </row>
    <row r="477" spans="1:7" ht="15.75" customHeight="1">
      <c r="A477" s="78" t="s">
        <v>78</v>
      </c>
      <c r="B477" s="46" t="s">
        <v>13</v>
      </c>
      <c r="C477" s="130"/>
      <c r="D477" s="130"/>
      <c r="E477" s="130"/>
      <c r="F477" s="130"/>
      <c r="G477" s="130"/>
    </row>
    <row r="478" spans="1:7" ht="15.75" customHeight="1">
      <c r="A478" s="78" t="s">
        <v>277</v>
      </c>
      <c r="B478" s="46" t="s">
        <v>180</v>
      </c>
      <c r="C478" s="198">
        <v>44</v>
      </c>
      <c r="D478" s="198">
        <v>34.2</v>
      </c>
      <c r="E478" s="198">
        <v>36</v>
      </c>
      <c r="F478" s="198">
        <v>36.4</v>
      </c>
      <c r="G478" s="198">
        <v>36.4</v>
      </c>
    </row>
    <row r="479" spans="1:7" ht="15.75" customHeight="1">
      <c r="A479" s="78" t="s">
        <v>242</v>
      </c>
      <c r="B479" s="46" t="s">
        <v>180</v>
      </c>
      <c r="C479" s="198">
        <v>355</v>
      </c>
      <c r="D479" s="130"/>
      <c r="E479" s="130"/>
      <c r="F479" s="130"/>
      <c r="G479" s="130"/>
    </row>
    <row r="480" spans="1:7" ht="15.75" customHeight="1">
      <c r="A480" s="78" t="s">
        <v>241</v>
      </c>
      <c r="B480" s="46" t="s">
        <v>180</v>
      </c>
      <c r="C480" s="130"/>
      <c r="D480" s="130"/>
      <c r="E480" s="130"/>
      <c r="F480" s="130"/>
      <c r="G480" s="130"/>
    </row>
    <row r="481" spans="1:7" ht="15.75" customHeight="1">
      <c r="A481" s="78" t="s">
        <v>181</v>
      </c>
      <c r="B481" s="46" t="s">
        <v>182</v>
      </c>
      <c r="C481" s="130">
        <v>5825</v>
      </c>
      <c r="D481" s="130">
        <v>5600</v>
      </c>
      <c r="E481" s="130">
        <v>5650</v>
      </c>
      <c r="F481" s="130">
        <v>5670</v>
      </c>
      <c r="G481" s="130">
        <v>5670</v>
      </c>
    </row>
    <row r="482" spans="1:7" ht="15.75" customHeight="1">
      <c r="A482" s="78" t="s">
        <v>185</v>
      </c>
      <c r="B482" s="46"/>
      <c r="C482" s="130"/>
      <c r="D482" s="130"/>
      <c r="E482" s="130"/>
      <c r="F482" s="130"/>
      <c r="G482" s="130"/>
    </row>
    <row r="483" spans="1:7" ht="15.75" customHeight="1">
      <c r="A483" s="78" t="s">
        <v>187</v>
      </c>
      <c r="B483" s="46" t="s">
        <v>186</v>
      </c>
      <c r="C483" s="130">
        <v>641</v>
      </c>
      <c r="D483" s="130">
        <v>653</v>
      </c>
      <c r="E483" s="130">
        <v>665</v>
      </c>
      <c r="F483" s="130">
        <v>670</v>
      </c>
      <c r="G483" s="130">
        <v>670</v>
      </c>
    </row>
    <row r="484" spans="1:7" ht="15.75" customHeight="1">
      <c r="A484" s="78" t="s">
        <v>183</v>
      </c>
      <c r="B484" s="46" t="s">
        <v>186</v>
      </c>
      <c r="C484" s="130">
        <v>314</v>
      </c>
      <c r="D484" s="130">
        <v>365</v>
      </c>
      <c r="E484" s="130">
        <v>370</v>
      </c>
      <c r="F484" s="130">
        <v>380</v>
      </c>
      <c r="G484" s="130">
        <v>380</v>
      </c>
    </row>
    <row r="485" spans="1:7" ht="15.75" customHeight="1">
      <c r="A485" s="78" t="s">
        <v>184</v>
      </c>
      <c r="B485" s="46" t="s">
        <v>186</v>
      </c>
      <c r="C485" s="130"/>
      <c r="D485" s="130"/>
      <c r="E485" s="130"/>
      <c r="F485" s="130"/>
      <c r="G485" s="130"/>
    </row>
    <row r="486" spans="1:7" ht="15.75" customHeight="1">
      <c r="A486" s="77" t="s">
        <v>278</v>
      </c>
      <c r="B486" s="46" t="s">
        <v>42</v>
      </c>
      <c r="C486" s="130">
        <v>6365</v>
      </c>
      <c r="D486" s="130">
        <v>6365</v>
      </c>
      <c r="E486" s="130">
        <v>6365</v>
      </c>
      <c r="F486" s="130">
        <v>6365</v>
      </c>
      <c r="G486" s="130">
        <v>6365</v>
      </c>
    </row>
    <row r="487" spans="1:7" ht="15.75" customHeight="1">
      <c r="A487" s="77" t="s">
        <v>279</v>
      </c>
      <c r="B487" s="46" t="s">
        <v>42</v>
      </c>
      <c r="C487" s="130">
        <v>5918</v>
      </c>
      <c r="D487" s="130">
        <v>5918</v>
      </c>
      <c r="E487" s="130">
        <v>5918</v>
      </c>
      <c r="F487" s="130">
        <v>5918</v>
      </c>
      <c r="G487" s="130">
        <v>5918</v>
      </c>
    </row>
    <row r="488" spans="1:7" ht="15.75" customHeight="1">
      <c r="A488" s="78" t="s">
        <v>48</v>
      </c>
      <c r="B488" s="46" t="s">
        <v>42</v>
      </c>
      <c r="C488" s="130">
        <v>5800</v>
      </c>
      <c r="D488" s="130">
        <v>5592</v>
      </c>
      <c r="E488" s="130">
        <v>5595</v>
      </c>
      <c r="F488" s="130">
        <v>5570</v>
      </c>
      <c r="G488" s="130">
        <v>5580</v>
      </c>
    </row>
    <row r="489" spans="1:7" ht="15.75" customHeight="1">
      <c r="A489" s="78" t="s">
        <v>16</v>
      </c>
      <c r="B489" s="46"/>
      <c r="C489" s="130"/>
      <c r="D489" s="130"/>
      <c r="E489" s="130"/>
      <c r="F489" s="130"/>
      <c r="G489" s="130"/>
    </row>
    <row r="490" spans="1:7" ht="15.75" customHeight="1">
      <c r="A490" s="78" t="s">
        <v>44</v>
      </c>
      <c r="B490" s="46" t="s">
        <v>42</v>
      </c>
      <c r="C490" s="130">
        <v>2750</v>
      </c>
      <c r="D490" s="130">
        <v>2754</v>
      </c>
      <c r="E490" s="130">
        <v>2800</v>
      </c>
      <c r="F490" s="130">
        <v>2800</v>
      </c>
      <c r="G490" s="130">
        <v>2800</v>
      </c>
    </row>
    <row r="491" spans="1:7" ht="15.75" customHeight="1">
      <c r="A491" s="78" t="s">
        <v>45</v>
      </c>
      <c r="B491" s="46"/>
      <c r="C491" s="130"/>
      <c r="D491" s="130"/>
      <c r="E491" s="130"/>
      <c r="F491" s="130"/>
      <c r="G491" s="130"/>
    </row>
    <row r="492" spans="1:7" ht="15.75" customHeight="1">
      <c r="A492" s="78" t="s">
        <v>46</v>
      </c>
      <c r="B492" s="46" t="s">
        <v>42</v>
      </c>
      <c r="C492" s="130">
        <v>1350</v>
      </c>
      <c r="D492" s="130">
        <v>1050</v>
      </c>
      <c r="E492" s="130">
        <v>1350</v>
      </c>
      <c r="F492" s="130">
        <v>1350</v>
      </c>
      <c r="G492" s="130">
        <v>1350</v>
      </c>
    </row>
    <row r="493" spans="1:7" ht="15.75" customHeight="1">
      <c r="A493" s="78" t="s">
        <v>47</v>
      </c>
      <c r="B493" s="46" t="s">
        <v>42</v>
      </c>
      <c r="C493" s="130">
        <v>1400</v>
      </c>
      <c r="D493" s="130">
        <v>1704</v>
      </c>
      <c r="E493" s="130">
        <v>1450</v>
      </c>
      <c r="F493" s="130">
        <v>1450</v>
      </c>
      <c r="G493" s="130">
        <v>1450</v>
      </c>
    </row>
    <row r="494" spans="1:7" ht="15.75" customHeight="1">
      <c r="A494" s="78" t="s">
        <v>43</v>
      </c>
      <c r="B494" s="46"/>
      <c r="C494" s="130"/>
      <c r="D494" s="130"/>
      <c r="E494" s="130"/>
      <c r="F494" s="130"/>
      <c r="G494" s="130"/>
    </row>
    <row r="495" spans="1:7" ht="15.75" customHeight="1">
      <c r="A495" s="78" t="s">
        <v>179</v>
      </c>
      <c r="B495" s="46" t="s">
        <v>42</v>
      </c>
      <c r="C495" s="130">
        <v>1350</v>
      </c>
      <c r="D495" s="130">
        <v>1050</v>
      </c>
      <c r="E495" s="130">
        <v>1350</v>
      </c>
      <c r="F495" s="130">
        <v>1350</v>
      </c>
      <c r="G495" s="130">
        <v>1350</v>
      </c>
    </row>
    <row r="496" spans="1:7" ht="15.75" customHeight="1">
      <c r="A496" s="78" t="s">
        <v>178</v>
      </c>
      <c r="B496" s="46" t="s">
        <v>42</v>
      </c>
      <c r="C496" s="130"/>
      <c r="D496" s="130"/>
      <c r="E496" s="130"/>
      <c r="F496" s="130"/>
      <c r="G496" s="130"/>
    </row>
    <row r="497" spans="1:7" ht="15.75" customHeight="1">
      <c r="A497" s="78" t="s">
        <v>227</v>
      </c>
      <c r="B497" s="46" t="s">
        <v>42</v>
      </c>
      <c r="C497" s="130">
        <v>220</v>
      </c>
      <c r="D497" s="130"/>
      <c r="E497" s="130"/>
      <c r="F497" s="130"/>
      <c r="G497" s="130"/>
    </row>
    <row r="498" spans="1:7" ht="15.75" customHeight="1">
      <c r="A498" s="78" t="s">
        <v>228</v>
      </c>
      <c r="B498" s="46" t="s">
        <v>42</v>
      </c>
      <c r="C498" s="130"/>
      <c r="D498" s="130"/>
      <c r="E498" s="130"/>
      <c r="F498" s="130"/>
      <c r="G498" s="130"/>
    </row>
    <row r="499" spans="1:7" ht="15.75" customHeight="1">
      <c r="A499" s="78" t="s">
        <v>229</v>
      </c>
      <c r="B499" s="46" t="s">
        <v>42</v>
      </c>
      <c r="C499" s="130">
        <v>480</v>
      </c>
      <c r="D499" s="130">
        <v>370</v>
      </c>
      <c r="E499" s="130">
        <v>350</v>
      </c>
      <c r="F499" s="130">
        <v>350</v>
      </c>
      <c r="G499" s="130">
        <v>350</v>
      </c>
    </row>
    <row r="500" spans="1:7" ht="15.75" customHeight="1">
      <c r="A500" s="77" t="s">
        <v>259</v>
      </c>
      <c r="B500" s="46" t="s">
        <v>42</v>
      </c>
      <c r="C500" s="130"/>
      <c r="D500" s="130"/>
      <c r="E500" s="130"/>
      <c r="F500" s="130"/>
      <c r="G500" s="130"/>
    </row>
    <row r="501" spans="1:7" ht="15.75" customHeight="1">
      <c r="A501" s="77" t="s">
        <v>257</v>
      </c>
      <c r="B501" s="46" t="s">
        <v>42</v>
      </c>
      <c r="C501" s="130">
        <v>150</v>
      </c>
      <c r="D501" s="130">
        <v>150</v>
      </c>
      <c r="E501" s="130">
        <v>150</v>
      </c>
      <c r="F501" s="130">
        <v>150</v>
      </c>
      <c r="G501" s="130">
        <v>150</v>
      </c>
    </row>
    <row r="502" spans="1:7" ht="15.75" customHeight="1">
      <c r="A502" s="77" t="s">
        <v>258</v>
      </c>
      <c r="B502" s="46" t="s">
        <v>42</v>
      </c>
      <c r="C502" s="130">
        <v>330</v>
      </c>
      <c r="D502" s="130">
        <v>220</v>
      </c>
      <c r="E502" s="130">
        <v>200</v>
      </c>
      <c r="F502" s="130">
        <v>200</v>
      </c>
      <c r="G502" s="130">
        <v>200</v>
      </c>
    </row>
    <row r="503" spans="1:7" ht="15.75" customHeight="1">
      <c r="A503" s="78" t="s">
        <v>230</v>
      </c>
      <c r="B503" s="46" t="s">
        <v>42</v>
      </c>
      <c r="C503" s="130"/>
      <c r="D503" s="130"/>
      <c r="E503" s="130"/>
      <c r="F503" s="130"/>
      <c r="G503" s="130"/>
    </row>
    <row r="504" spans="1:7" ht="15.75" customHeight="1">
      <c r="A504" s="78" t="s">
        <v>231</v>
      </c>
      <c r="B504" s="46" t="s">
        <v>42</v>
      </c>
      <c r="C504" s="130">
        <v>2240</v>
      </c>
      <c r="D504" s="130">
        <v>2068</v>
      </c>
      <c r="E504" s="130">
        <v>2068</v>
      </c>
      <c r="F504" s="130">
        <v>2068</v>
      </c>
      <c r="G504" s="130">
        <v>2068</v>
      </c>
    </row>
    <row r="505" spans="1:7" ht="15.75" customHeight="1">
      <c r="A505" s="78"/>
      <c r="B505" s="46"/>
      <c r="C505" s="130"/>
      <c r="D505" s="130"/>
      <c r="E505" s="130"/>
      <c r="F505" s="130"/>
      <c r="G505" s="130"/>
    </row>
    <row r="506" spans="1:7" ht="15.75">
      <c r="A506" s="336" t="s">
        <v>82</v>
      </c>
      <c r="B506" s="336"/>
      <c r="C506" s="336"/>
      <c r="D506" s="336"/>
      <c r="E506" s="336"/>
      <c r="F506" s="336"/>
      <c r="G506" s="336"/>
    </row>
    <row r="507" spans="1:7" ht="72" customHeight="1">
      <c r="A507" s="68" t="s">
        <v>202</v>
      </c>
      <c r="B507" s="69" t="s">
        <v>57</v>
      </c>
      <c r="C507" s="213">
        <v>1019290</v>
      </c>
      <c r="D507" s="213">
        <v>681388.3</v>
      </c>
      <c r="E507" s="213">
        <v>797224.3</v>
      </c>
      <c r="F507" s="214">
        <v>813168.8</v>
      </c>
      <c r="G507" s="214">
        <v>724315.9</v>
      </c>
    </row>
    <row r="508" spans="1:7" ht="35.25" customHeight="1">
      <c r="A508" s="215" t="s">
        <v>128</v>
      </c>
      <c r="B508" s="69" t="s">
        <v>57</v>
      </c>
      <c r="C508" s="213">
        <v>127640</v>
      </c>
      <c r="D508" s="213">
        <f>D507-D509</f>
        <v>146417.6420000001</v>
      </c>
      <c r="E508" s="213">
        <f>E507-E509</f>
        <v>87992.39639000001</v>
      </c>
      <c r="F508" s="213">
        <f>F507-F509</f>
        <v>80428.86868556007</v>
      </c>
      <c r="G508" s="213">
        <f>G507-G509</f>
        <v>110728.31308322796</v>
      </c>
    </row>
    <row r="509" spans="1:7" ht="61.5" customHeight="1">
      <c r="A509" s="54" t="s">
        <v>203</v>
      </c>
      <c r="B509" s="69" t="s">
        <v>57</v>
      </c>
      <c r="C509" s="213">
        <f>C511+C520+C525+C526+C527+C528+C529+C530+C531+C532+C533+C534+C535+C536+C587+C589</f>
        <v>891650</v>
      </c>
      <c r="D509" s="213">
        <f>D511+D520+D525+D526+D527+D528+D529+D530+D531+D532+D533+D534+D535+D536+D587+D589</f>
        <v>534970.6579999999</v>
      </c>
      <c r="E509" s="213">
        <f>E511+E520+E525+E526+E527+E528+E529+E530+E531+E532+E533+E534+E535+E536+E587+E589</f>
        <v>709231.90361</v>
      </c>
      <c r="F509" s="213">
        <f>F511+F520+F525+F526+F527+F528+F529+F530+F531+F532+F533+F534+F535+F536+F587+F589</f>
        <v>732739.93131444</v>
      </c>
      <c r="G509" s="213">
        <f>G511+G520+G525+G526+G527+G528+G529+G530+G531+G532+G533+G534+G535+G536+G587+G589</f>
        <v>613587.5869167721</v>
      </c>
    </row>
    <row r="510" spans="1:7" ht="30" customHeight="1">
      <c r="A510" s="127" t="s">
        <v>253</v>
      </c>
      <c r="B510" s="63"/>
      <c r="C510" s="213"/>
      <c r="D510" s="213"/>
      <c r="E510" s="213"/>
      <c r="F510" s="213"/>
      <c r="G510" s="213"/>
    </row>
    <row r="511" spans="1:7" ht="47.25" customHeight="1">
      <c r="A511" s="71" t="s">
        <v>309</v>
      </c>
      <c r="B511" s="69" t="s">
        <v>57</v>
      </c>
      <c r="C511" s="216">
        <v>544152</v>
      </c>
      <c r="D511" s="216">
        <v>326491.2</v>
      </c>
      <c r="E511" s="216">
        <v>343468.74240000005</v>
      </c>
      <c r="F511" s="217">
        <v>348620.773536</v>
      </c>
      <c r="G511" s="217">
        <v>364308.70834511996</v>
      </c>
    </row>
    <row r="512" spans="1:7" ht="15" customHeight="1" hidden="1">
      <c r="A512" s="133" t="s">
        <v>399</v>
      </c>
      <c r="B512" s="134" t="s">
        <v>57</v>
      </c>
      <c r="C512" s="218">
        <v>35300</v>
      </c>
      <c r="D512" s="218">
        <v>27300</v>
      </c>
      <c r="E512" s="218">
        <v>28120</v>
      </c>
      <c r="F512" s="218">
        <v>29500</v>
      </c>
      <c r="G512" s="218">
        <v>30560</v>
      </c>
    </row>
    <row r="513" spans="1:7" ht="15" customHeight="1" hidden="1">
      <c r="A513" s="133" t="s">
        <v>412</v>
      </c>
      <c r="B513" s="134" t="s">
        <v>57</v>
      </c>
      <c r="C513" s="218">
        <v>70500</v>
      </c>
      <c r="D513" s="218">
        <v>35180</v>
      </c>
      <c r="E513" s="218">
        <v>36251</v>
      </c>
      <c r="F513" s="218">
        <v>40018</v>
      </c>
      <c r="G513" s="218">
        <v>42056</v>
      </c>
    </row>
    <row r="514" spans="1:7" ht="15" customHeight="1" hidden="1">
      <c r="A514" s="133" t="s">
        <v>402</v>
      </c>
      <c r="B514" s="134" t="s">
        <v>57</v>
      </c>
      <c r="C514" s="218">
        <v>123674</v>
      </c>
      <c r="D514" s="218">
        <v>46310</v>
      </c>
      <c r="E514" s="218">
        <v>47420</v>
      </c>
      <c r="F514" s="218">
        <v>48300</v>
      </c>
      <c r="G514" s="218">
        <v>49720</v>
      </c>
    </row>
    <row r="515" spans="1:7" ht="15" customHeight="1" hidden="1">
      <c r="A515" s="133" t="s">
        <v>413</v>
      </c>
      <c r="B515" s="134" t="s">
        <v>57</v>
      </c>
      <c r="C515" s="218">
        <v>19810</v>
      </c>
      <c r="D515" s="218">
        <v>19500</v>
      </c>
      <c r="E515" s="218">
        <v>31000</v>
      </c>
      <c r="F515" s="218">
        <v>28000</v>
      </c>
      <c r="G515" s="218">
        <v>35000</v>
      </c>
    </row>
    <row r="516" spans="1:7" ht="15" customHeight="1" hidden="1">
      <c r="A516" s="133" t="s">
        <v>414</v>
      </c>
      <c r="B516" s="134" t="s">
        <v>57</v>
      </c>
      <c r="C516" s="218">
        <v>20527</v>
      </c>
      <c r="D516" s="218">
        <v>21100</v>
      </c>
      <c r="E516" s="218">
        <v>21400</v>
      </c>
      <c r="F516" s="218">
        <v>22000</v>
      </c>
      <c r="G516" s="218">
        <v>22400</v>
      </c>
    </row>
    <row r="517" spans="1:7" ht="15" customHeight="1" hidden="1">
      <c r="A517" s="133" t="s">
        <v>415</v>
      </c>
      <c r="B517" s="134" t="s">
        <v>57</v>
      </c>
      <c r="C517" s="218">
        <v>117520</v>
      </c>
      <c r="D517" s="218">
        <v>118000</v>
      </c>
      <c r="E517" s="218">
        <v>118000</v>
      </c>
      <c r="F517" s="218">
        <v>118000</v>
      </c>
      <c r="G517" s="218">
        <v>118000</v>
      </c>
    </row>
    <row r="518" spans="1:7" ht="15" customHeight="1" hidden="1">
      <c r="A518" s="133" t="s">
        <v>416</v>
      </c>
      <c r="B518" s="134" t="s">
        <v>57</v>
      </c>
      <c r="C518" s="218">
        <v>152645</v>
      </c>
      <c r="D518" s="218">
        <v>44244</v>
      </c>
      <c r="E518" s="218">
        <v>45595</v>
      </c>
      <c r="F518" s="218">
        <v>47000</v>
      </c>
      <c r="G518" s="218">
        <v>50000</v>
      </c>
    </row>
    <row r="519" spans="1:7" ht="15" customHeight="1">
      <c r="A519" s="133"/>
      <c r="B519" s="134"/>
      <c r="C519" s="218"/>
      <c r="D519" s="218"/>
      <c r="E519" s="218"/>
      <c r="F519" s="218"/>
      <c r="G519" s="218"/>
    </row>
    <row r="520" spans="1:7" ht="30">
      <c r="A520" s="71" t="s">
        <v>310</v>
      </c>
      <c r="B520" s="69" t="s">
        <v>57</v>
      </c>
      <c r="C520" s="216">
        <v>262007</v>
      </c>
      <c r="D520" s="216">
        <v>115283.08</v>
      </c>
      <c r="E520" s="216">
        <v>194828.4052</v>
      </c>
      <c r="F520" s="217">
        <v>198724.973304</v>
      </c>
      <c r="G520" s="217">
        <v>87438.98825376</v>
      </c>
    </row>
    <row r="521" spans="1:7" ht="30" hidden="1">
      <c r="A521" s="111" t="s">
        <v>355</v>
      </c>
      <c r="B521" s="219" t="s">
        <v>57</v>
      </c>
      <c r="C521" s="220">
        <v>340</v>
      </c>
      <c r="D521" s="220">
        <v>500</v>
      </c>
      <c r="E521" s="220">
        <v>1000</v>
      </c>
      <c r="F521" s="221">
        <v>1000</v>
      </c>
      <c r="G521" s="221">
        <v>1000</v>
      </c>
    </row>
    <row r="522" spans="1:7" ht="15.75" hidden="1">
      <c r="A522" s="111" t="s">
        <v>379</v>
      </c>
      <c r="B522" s="219" t="s">
        <v>57</v>
      </c>
      <c r="C522" s="220">
        <v>204000</v>
      </c>
      <c r="D522" s="220">
        <v>50000</v>
      </c>
      <c r="E522" s="220">
        <v>125000</v>
      </c>
      <c r="F522" s="221">
        <v>125000</v>
      </c>
      <c r="G522" s="221">
        <v>10000</v>
      </c>
    </row>
    <row r="523" spans="1:7" ht="15.75" hidden="1">
      <c r="A523" s="111" t="s">
        <v>383</v>
      </c>
      <c r="B523" s="219" t="s">
        <v>57</v>
      </c>
      <c r="C523" s="220">
        <v>53129</v>
      </c>
      <c r="D523" s="220">
        <v>62900</v>
      </c>
      <c r="E523" s="220">
        <v>65500</v>
      </c>
      <c r="F523" s="221">
        <v>70000</v>
      </c>
      <c r="G523" s="221">
        <v>75000</v>
      </c>
    </row>
    <row r="524" spans="1:7" ht="15.75">
      <c r="A524" s="111"/>
      <c r="B524" s="219"/>
      <c r="C524" s="220"/>
      <c r="D524" s="220"/>
      <c r="E524" s="220"/>
      <c r="F524" s="221"/>
      <c r="G524" s="221"/>
    </row>
    <row r="525" spans="1:7" ht="44.25" customHeight="1">
      <c r="A525" s="71" t="s">
        <v>325</v>
      </c>
      <c r="B525" s="63" t="s">
        <v>57</v>
      </c>
      <c r="C525" s="216">
        <v>46188</v>
      </c>
      <c r="D525" s="216">
        <v>48635.964</v>
      </c>
      <c r="E525" s="216">
        <v>50824.58238</v>
      </c>
      <c r="F525" s="217">
        <v>53060.86400472</v>
      </c>
      <c r="G525" s="217">
        <v>55236.35942891352</v>
      </c>
    </row>
    <row r="526" spans="1:7" ht="59.25" customHeight="1">
      <c r="A526" s="53" t="s">
        <v>324</v>
      </c>
      <c r="B526" s="69" t="s">
        <v>57</v>
      </c>
      <c r="C526" s="216"/>
      <c r="D526" s="216"/>
      <c r="E526" s="216"/>
      <c r="F526" s="217"/>
      <c r="G526" s="217"/>
    </row>
    <row r="527" spans="1:7" ht="15.75">
      <c r="A527" s="71" t="s">
        <v>311</v>
      </c>
      <c r="B527" s="63" t="s">
        <v>57</v>
      </c>
      <c r="C527" s="216">
        <v>120</v>
      </c>
      <c r="D527" s="216">
        <v>3500</v>
      </c>
      <c r="E527" s="216">
        <v>4000</v>
      </c>
      <c r="F527" s="217">
        <v>4000</v>
      </c>
      <c r="G527" s="217">
        <v>4000</v>
      </c>
    </row>
    <row r="528" spans="1:7" ht="60">
      <c r="A528" s="71" t="s">
        <v>312</v>
      </c>
      <c r="B528" s="63" t="s">
        <v>57</v>
      </c>
      <c r="C528" s="216">
        <v>13438</v>
      </c>
      <c r="D528" s="216">
        <v>14150.214</v>
      </c>
      <c r="E528" s="216">
        <v>14786.973629999999</v>
      </c>
      <c r="F528" s="217">
        <v>15437.600469719999</v>
      </c>
      <c r="G528" s="217">
        <v>16070.542088978518</v>
      </c>
    </row>
    <row r="529" spans="1:7" ht="29.25" customHeight="1">
      <c r="A529" s="72" t="s">
        <v>314</v>
      </c>
      <c r="B529" s="63" t="s">
        <v>57</v>
      </c>
      <c r="C529" s="213"/>
      <c r="D529" s="213"/>
      <c r="E529" s="213"/>
      <c r="F529" s="222"/>
      <c r="G529" s="222"/>
    </row>
    <row r="530" spans="1:7" ht="30">
      <c r="A530" s="71" t="s">
        <v>313</v>
      </c>
      <c r="B530" s="63" t="s">
        <v>57</v>
      </c>
      <c r="C530" s="213"/>
      <c r="D530" s="213"/>
      <c r="E530" s="213"/>
      <c r="F530" s="222"/>
      <c r="G530" s="222"/>
    </row>
    <row r="531" spans="1:7" ht="30">
      <c r="A531" s="71" t="s">
        <v>315</v>
      </c>
      <c r="B531" s="63" t="s">
        <v>57</v>
      </c>
      <c r="C531" s="213"/>
      <c r="D531" s="213"/>
      <c r="E531" s="213"/>
      <c r="F531" s="222"/>
      <c r="G531" s="222"/>
    </row>
    <row r="532" spans="1:7" ht="30">
      <c r="A532" s="53" t="s">
        <v>316</v>
      </c>
      <c r="B532" s="63" t="s">
        <v>57</v>
      </c>
      <c r="C532" s="223">
        <v>1446</v>
      </c>
      <c r="D532" s="223">
        <v>1532</v>
      </c>
      <c r="E532" s="224">
        <v>1609</v>
      </c>
      <c r="F532" s="224">
        <v>1689</v>
      </c>
      <c r="G532" s="217">
        <v>1774</v>
      </c>
    </row>
    <row r="533" spans="1:7" ht="30.75" customHeight="1">
      <c r="A533" s="71" t="s">
        <v>317</v>
      </c>
      <c r="B533" s="69" t="s">
        <v>57</v>
      </c>
      <c r="C533" s="213">
        <v>885</v>
      </c>
      <c r="D533" s="213"/>
      <c r="E533" s="213"/>
      <c r="F533" s="222"/>
      <c r="G533" s="222"/>
    </row>
    <row r="534" spans="1:7" ht="45">
      <c r="A534" s="53" t="s">
        <v>326</v>
      </c>
      <c r="B534" s="69" t="s">
        <v>57</v>
      </c>
      <c r="C534" s="213"/>
      <c r="D534" s="213"/>
      <c r="E534" s="213"/>
      <c r="F534" s="222"/>
      <c r="G534" s="222"/>
    </row>
    <row r="535" spans="1:7" ht="60">
      <c r="A535" s="73" t="s">
        <v>318</v>
      </c>
      <c r="B535" s="69" t="s">
        <v>57</v>
      </c>
      <c r="C535" s="213"/>
      <c r="D535" s="213"/>
      <c r="E535" s="213"/>
      <c r="F535" s="222"/>
      <c r="G535" s="222"/>
    </row>
    <row r="536" spans="1:7" ht="42.75" customHeight="1">
      <c r="A536" s="53" t="s">
        <v>319</v>
      </c>
      <c r="B536" s="69" t="s">
        <v>57</v>
      </c>
      <c r="C536" s="216">
        <v>15353</v>
      </c>
      <c r="D536" s="216">
        <v>2833</v>
      </c>
      <c r="E536" s="216">
        <v>80046.2</v>
      </c>
      <c r="F536" s="216">
        <v>91200</v>
      </c>
      <c r="G536" s="216">
        <v>70000</v>
      </c>
    </row>
    <row r="537" spans="1:7" ht="15.75" customHeight="1">
      <c r="A537" s="225" t="s">
        <v>330</v>
      </c>
      <c r="B537" s="302" t="s">
        <v>57</v>
      </c>
      <c r="C537" s="337">
        <v>2679.5</v>
      </c>
      <c r="D537" s="337">
        <v>0</v>
      </c>
      <c r="E537" s="337">
        <v>5683</v>
      </c>
      <c r="F537" s="337">
        <v>1200</v>
      </c>
      <c r="G537" s="337">
        <v>20000</v>
      </c>
    </row>
    <row r="538" spans="1:7" ht="14.25" customHeight="1" thickBot="1">
      <c r="A538" s="226" t="s">
        <v>331</v>
      </c>
      <c r="B538" s="304"/>
      <c r="C538" s="338"/>
      <c r="D538" s="338"/>
      <c r="E538" s="338"/>
      <c r="F538" s="338"/>
      <c r="G538" s="338"/>
    </row>
    <row r="539" spans="1:7" ht="13.5" customHeight="1">
      <c r="A539" s="227" t="s">
        <v>332</v>
      </c>
      <c r="B539" s="145"/>
      <c r="C539" s="228"/>
      <c r="D539" s="228"/>
      <c r="E539" s="229"/>
      <c r="F539" s="228"/>
      <c r="G539" s="230"/>
    </row>
    <row r="540" spans="1:7" ht="14.25" customHeight="1">
      <c r="A540" s="231" t="s">
        <v>333</v>
      </c>
      <c r="B540" s="302" t="s">
        <v>57</v>
      </c>
      <c r="C540" s="232"/>
      <c r="D540" s="233"/>
      <c r="E540" s="333"/>
      <c r="F540" s="333"/>
      <c r="G540" s="234"/>
    </row>
    <row r="541" spans="1:7" ht="14.25" customHeight="1">
      <c r="A541" s="235" t="s">
        <v>334</v>
      </c>
      <c r="B541" s="303"/>
      <c r="C541" s="236">
        <v>2182.3</v>
      </c>
      <c r="D541" s="237"/>
      <c r="E541" s="335"/>
      <c r="F541" s="335"/>
      <c r="G541" s="238"/>
    </row>
    <row r="542" spans="1:7" ht="17.25" customHeight="1">
      <c r="A542" s="231" t="s">
        <v>335</v>
      </c>
      <c r="B542" s="302" t="s">
        <v>57</v>
      </c>
      <c r="C542" s="239"/>
      <c r="D542" s="232"/>
      <c r="E542" s="239"/>
      <c r="F542" s="333"/>
      <c r="G542" s="234"/>
    </row>
    <row r="543" spans="1:7" ht="15" customHeight="1">
      <c r="A543" s="235" t="s">
        <v>336</v>
      </c>
      <c r="B543" s="303"/>
      <c r="C543" s="240">
        <v>497.2</v>
      </c>
      <c r="D543" s="236"/>
      <c r="E543" s="240"/>
      <c r="F543" s="334"/>
      <c r="G543" s="238"/>
    </row>
    <row r="544" spans="1:7" ht="16.5" customHeight="1">
      <c r="A544" s="241" t="s">
        <v>337</v>
      </c>
      <c r="B544" s="304"/>
      <c r="C544" s="242"/>
      <c r="D544" s="243"/>
      <c r="E544" s="242"/>
      <c r="F544" s="335"/>
      <c r="G544" s="244">
        <v>8000</v>
      </c>
    </row>
    <row r="545" spans="1:7" ht="14.25" customHeight="1">
      <c r="A545" s="231" t="s">
        <v>338</v>
      </c>
      <c r="B545" s="302" t="s">
        <v>57</v>
      </c>
      <c r="C545" s="333"/>
      <c r="D545" s="333"/>
      <c r="E545" s="333"/>
      <c r="F545" s="333"/>
      <c r="G545" s="234"/>
    </row>
    <row r="546" spans="1:7" ht="19.5" customHeight="1">
      <c r="A546" s="241" t="s">
        <v>339</v>
      </c>
      <c r="B546" s="304"/>
      <c r="C546" s="335"/>
      <c r="D546" s="335"/>
      <c r="E546" s="335"/>
      <c r="F546" s="335"/>
      <c r="G546" s="244">
        <v>1000</v>
      </c>
    </row>
    <row r="547" spans="1:7" ht="19.5" customHeight="1">
      <c r="A547" s="231" t="s">
        <v>424</v>
      </c>
      <c r="B547" s="302" t="s">
        <v>57</v>
      </c>
      <c r="C547" s="333"/>
      <c r="D547" s="333"/>
      <c r="E547" s="333">
        <v>3883</v>
      </c>
      <c r="F547" s="333"/>
      <c r="G547" s="234"/>
    </row>
    <row r="548" spans="1:7" ht="15" customHeight="1">
      <c r="A548" s="235" t="s">
        <v>425</v>
      </c>
      <c r="B548" s="303"/>
      <c r="C548" s="334"/>
      <c r="D548" s="334"/>
      <c r="E548" s="334"/>
      <c r="F548" s="334"/>
      <c r="G548" s="238"/>
    </row>
    <row r="549" spans="1:7" ht="18" customHeight="1">
      <c r="A549" s="241" t="s">
        <v>340</v>
      </c>
      <c r="B549" s="304"/>
      <c r="C549" s="242"/>
      <c r="D549" s="242"/>
      <c r="E549" s="242"/>
      <c r="F549" s="242"/>
      <c r="G549" s="244">
        <v>1000</v>
      </c>
    </row>
    <row r="550" spans="1:7" ht="18" customHeight="1">
      <c r="A550" s="231" t="s">
        <v>341</v>
      </c>
      <c r="B550" s="302" t="s">
        <v>57</v>
      </c>
      <c r="C550" s="333"/>
      <c r="D550" s="333"/>
      <c r="E550" s="333"/>
      <c r="F550" s="333"/>
      <c r="G550" s="234"/>
    </row>
    <row r="551" spans="1:7" ht="15" customHeight="1">
      <c r="A551" s="235" t="s">
        <v>342</v>
      </c>
      <c r="B551" s="303"/>
      <c r="C551" s="335"/>
      <c r="D551" s="335"/>
      <c r="E551" s="335"/>
      <c r="F551" s="335"/>
      <c r="G551" s="238">
        <v>7500</v>
      </c>
    </row>
    <row r="552" spans="1:7" ht="16.5" customHeight="1">
      <c r="A552" s="140" t="s">
        <v>343</v>
      </c>
      <c r="B552" s="302" t="s">
        <v>57</v>
      </c>
      <c r="C552" s="245"/>
      <c r="D552" s="245"/>
      <c r="E552" s="245"/>
      <c r="F552" s="234"/>
      <c r="G552" s="234"/>
    </row>
    <row r="553" spans="1:7" ht="14.25" customHeight="1">
      <c r="A553" s="141" t="s">
        <v>344</v>
      </c>
      <c r="B553" s="304"/>
      <c r="C553" s="246"/>
      <c r="D553" s="246"/>
      <c r="E553" s="246">
        <v>1200</v>
      </c>
      <c r="F553" s="244"/>
      <c r="G553" s="244"/>
    </row>
    <row r="554" spans="1:7" ht="18.75" customHeight="1">
      <c r="A554" s="140" t="s">
        <v>345</v>
      </c>
      <c r="B554" s="302" t="s">
        <v>57</v>
      </c>
      <c r="C554" s="245"/>
      <c r="D554" s="245"/>
      <c r="E554" s="245"/>
      <c r="F554" s="234"/>
      <c r="G554" s="234"/>
    </row>
    <row r="555" spans="1:7" ht="16.5" customHeight="1">
      <c r="A555" s="142" t="s">
        <v>346</v>
      </c>
      <c r="B555" s="304"/>
      <c r="C555" s="246"/>
      <c r="D555" s="246"/>
      <c r="E555" s="246"/>
      <c r="F555" s="244">
        <v>1200</v>
      </c>
      <c r="G555" s="244"/>
    </row>
    <row r="556" spans="1:7" ht="16.5" customHeight="1">
      <c r="A556" s="140" t="s">
        <v>347</v>
      </c>
      <c r="B556" s="302" t="s">
        <v>57</v>
      </c>
      <c r="C556" s="245"/>
      <c r="D556" s="245"/>
      <c r="E556" s="245"/>
      <c r="F556" s="234"/>
      <c r="G556" s="234"/>
    </row>
    <row r="557" spans="1:7" ht="13.5" customHeight="1">
      <c r="A557" s="142" t="s">
        <v>348</v>
      </c>
      <c r="B557" s="304"/>
      <c r="C557" s="246"/>
      <c r="D557" s="246"/>
      <c r="E557" s="246"/>
      <c r="F557" s="244"/>
      <c r="G557" s="244">
        <v>2500</v>
      </c>
    </row>
    <row r="558" spans="1:7" ht="20.25" customHeight="1">
      <c r="A558" s="143" t="s">
        <v>356</v>
      </c>
      <c r="B558" s="302" t="s">
        <v>57</v>
      </c>
      <c r="C558" s="247"/>
      <c r="D558" s="247"/>
      <c r="E558" s="247"/>
      <c r="F558" s="238"/>
      <c r="G558" s="238"/>
    </row>
    <row r="559" spans="1:7" ht="21" customHeight="1">
      <c r="A559" s="144" t="s">
        <v>357</v>
      </c>
      <c r="B559" s="303"/>
      <c r="C559" s="247"/>
      <c r="D559" s="247"/>
      <c r="E559" s="247">
        <v>600</v>
      </c>
      <c r="F559" s="238"/>
      <c r="G559" s="238"/>
    </row>
    <row r="560" spans="1:7" ht="13.5" customHeight="1">
      <c r="A560" s="225" t="s">
        <v>358</v>
      </c>
      <c r="B560" s="302"/>
      <c r="C560" s="331">
        <v>7217.6</v>
      </c>
      <c r="D560" s="331">
        <v>0</v>
      </c>
      <c r="E560" s="331">
        <v>32800</v>
      </c>
      <c r="F560" s="331">
        <v>19000</v>
      </c>
      <c r="G560" s="331">
        <v>17000</v>
      </c>
    </row>
    <row r="561" spans="1:7" ht="16.5" customHeight="1" thickBot="1">
      <c r="A561" s="226" t="s">
        <v>331</v>
      </c>
      <c r="B561" s="304"/>
      <c r="C561" s="332"/>
      <c r="D561" s="332"/>
      <c r="E561" s="332"/>
      <c r="F561" s="332"/>
      <c r="G561" s="332"/>
    </row>
    <row r="562" spans="1:7" ht="21" customHeight="1">
      <c r="A562" s="227" t="s">
        <v>332</v>
      </c>
      <c r="B562" s="145"/>
      <c r="C562" s="248"/>
      <c r="D562" s="248"/>
      <c r="E562" s="248"/>
      <c r="F562" s="249"/>
      <c r="G562" s="249"/>
    </row>
    <row r="563" spans="1:7" ht="12.75" customHeight="1">
      <c r="A563" s="231" t="s">
        <v>359</v>
      </c>
      <c r="B563" s="302" t="s">
        <v>57</v>
      </c>
      <c r="C563" s="326">
        <v>7217.6</v>
      </c>
      <c r="D563" s="326"/>
      <c r="E563" s="326"/>
      <c r="F563" s="326"/>
      <c r="G563" s="320"/>
    </row>
    <row r="564" spans="1:7" ht="12" customHeight="1">
      <c r="A564" s="241" t="s">
        <v>360</v>
      </c>
      <c r="B564" s="304"/>
      <c r="C564" s="329"/>
      <c r="D564" s="329"/>
      <c r="E564" s="329"/>
      <c r="F564" s="329"/>
      <c r="G564" s="321"/>
    </row>
    <row r="565" spans="1:7" ht="21" customHeight="1">
      <c r="A565" s="250" t="s">
        <v>349</v>
      </c>
      <c r="B565" s="211" t="s">
        <v>57</v>
      </c>
      <c r="C565" s="251"/>
      <c r="D565" s="251"/>
      <c r="E565" s="251"/>
      <c r="F565" s="257"/>
      <c r="G565" s="252"/>
    </row>
    <row r="566" spans="1:7" ht="21" customHeight="1">
      <c r="A566" s="241" t="s">
        <v>361</v>
      </c>
      <c r="B566" s="212"/>
      <c r="C566" s="253"/>
      <c r="D566" s="254"/>
      <c r="E566" s="258"/>
      <c r="F566" s="256"/>
      <c r="G566" s="255">
        <v>6800</v>
      </c>
    </row>
    <row r="567" spans="1:7" ht="15.75" customHeight="1">
      <c r="A567" s="231" t="s">
        <v>362</v>
      </c>
      <c r="B567" s="302" t="s">
        <v>57</v>
      </c>
      <c r="C567" s="326"/>
      <c r="D567" s="326"/>
      <c r="E567" s="324">
        <v>2800</v>
      </c>
      <c r="F567" s="326"/>
      <c r="G567" s="320"/>
    </row>
    <row r="568" spans="1:7" ht="15.75" customHeight="1">
      <c r="A568" s="241" t="s">
        <v>363</v>
      </c>
      <c r="B568" s="304"/>
      <c r="C568" s="329"/>
      <c r="D568" s="329"/>
      <c r="E568" s="330"/>
      <c r="F568" s="329"/>
      <c r="G568" s="321"/>
    </row>
    <row r="569" spans="1:7" ht="15" customHeight="1">
      <c r="A569" s="231" t="s">
        <v>364</v>
      </c>
      <c r="B569" s="302" t="s">
        <v>57</v>
      </c>
      <c r="C569" s="326"/>
      <c r="D569" s="326"/>
      <c r="E569" s="326"/>
      <c r="F569" s="326">
        <v>8000</v>
      </c>
      <c r="G569" s="320"/>
    </row>
    <row r="570" spans="1:7" ht="21" customHeight="1">
      <c r="A570" s="241" t="s">
        <v>365</v>
      </c>
      <c r="B570" s="304"/>
      <c r="C570" s="329"/>
      <c r="D570" s="329"/>
      <c r="E570" s="329"/>
      <c r="F570" s="329"/>
      <c r="G570" s="321"/>
    </row>
    <row r="571" spans="1:7" ht="13.5" customHeight="1">
      <c r="A571" s="231" t="s">
        <v>366</v>
      </c>
      <c r="B571" s="302" t="s">
        <v>57</v>
      </c>
      <c r="C571" s="326"/>
      <c r="D571" s="326"/>
      <c r="E571" s="326">
        <v>30000</v>
      </c>
      <c r="F571" s="326"/>
      <c r="G571" s="320"/>
    </row>
    <row r="572" spans="1:7" ht="17.25" customHeight="1">
      <c r="A572" s="241" t="s">
        <v>367</v>
      </c>
      <c r="B572" s="304"/>
      <c r="C572" s="329"/>
      <c r="D572" s="329"/>
      <c r="E572" s="329"/>
      <c r="F572" s="329"/>
      <c r="G572" s="321"/>
    </row>
    <row r="573" spans="1:7" ht="15" customHeight="1">
      <c r="A573" s="231" t="s">
        <v>368</v>
      </c>
      <c r="B573" s="302" t="s">
        <v>57</v>
      </c>
      <c r="C573" s="322"/>
      <c r="D573" s="322"/>
      <c r="E573" s="324"/>
      <c r="F573" s="326">
        <v>11000</v>
      </c>
      <c r="G573" s="320"/>
    </row>
    <row r="574" spans="1:7" ht="14.25" customHeight="1">
      <c r="A574" s="235" t="s">
        <v>369</v>
      </c>
      <c r="B574" s="303"/>
      <c r="C574" s="323"/>
      <c r="D574" s="323"/>
      <c r="E574" s="325"/>
      <c r="F574" s="327"/>
      <c r="G574" s="328"/>
    </row>
    <row r="575" spans="1:7" ht="14.25" customHeight="1">
      <c r="A575" s="241" t="s">
        <v>370</v>
      </c>
      <c r="B575" s="304"/>
      <c r="C575" s="259"/>
      <c r="D575" s="259"/>
      <c r="E575" s="256"/>
      <c r="F575" s="253"/>
      <c r="G575" s="255">
        <v>3200</v>
      </c>
    </row>
    <row r="576" spans="1:7" ht="15.75">
      <c r="A576" s="231" t="s">
        <v>341</v>
      </c>
      <c r="B576" s="302" t="s">
        <v>57</v>
      </c>
      <c r="C576" s="316"/>
      <c r="D576" s="316"/>
      <c r="E576" s="316"/>
      <c r="F576" s="318"/>
      <c r="G576" s="320">
        <v>7000</v>
      </c>
    </row>
    <row r="577" spans="1:7" ht="15.75">
      <c r="A577" s="241" t="s">
        <v>371</v>
      </c>
      <c r="B577" s="304"/>
      <c r="C577" s="317"/>
      <c r="D577" s="317"/>
      <c r="E577" s="317"/>
      <c r="F577" s="319"/>
      <c r="G577" s="321"/>
    </row>
    <row r="578" spans="1:7" ht="21.75" customHeight="1">
      <c r="A578" s="225" t="s">
        <v>372</v>
      </c>
      <c r="B578" s="260" t="s">
        <v>57</v>
      </c>
      <c r="C578" s="256"/>
      <c r="D578" s="256">
        <v>0</v>
      </c>
      <c r="E578" s="256">
        <v>41563.2</v>
      </c>
      <c r="F578" s="256">
        <v>71000</v>
      </c>
      <c r="G578" s="261">
        <v>33000</v>
      </c>
    </row>
    <row r="579" spans="1:7" ht="30">
      <c r="A579" s="262" t="s">
        <v>332</v>
      </c>
      <c r="B579" s="263"/>
      <c r="C579" s="264"/>
      <c r="D579" s="264"/>
      <c r="E579" s="264"/>
      <c r="F579" s="264"/>
      <c r="G579" s="255"/>
    </row>
    <row r="580" spans="1:7" ht="30">
      <c r="A580" s="241" t="s">
        <v>373</v>
      </c>
      <c r="B580" s="211" t="s">
        <v>57</v>
      </c>
      <c r="C580" s="253"/>
      <c r="D580" s="253"/>
      <c r="E580" s="253"/>
      <c r="F580" s="253">
        <v>49000</v>
      </c>
      <c r="G580" s="255"/>
    </row>
    <row r="581" spans="1:7" ht="15" customHeight="1">
      <c r="A581" s="241" t="s">
        <v>374</v>
      </c>
      <c r="B581" s="211" t="s">
        <v>57</v>
      </c>
      <c r="C581" s="253"/>
      <c r="D581" s="253"/>
      <c r="E581" s="253">
        <v>41563.2</v>
      </c>
      <c r="F581" s="253"/>
      <c r="G581" s="255"/>
    </row>
    <row r="582" spans="1:7" ht="30">
      <c r="A582" s="262" t="s">
        <v>375</v>
      </c>
      <c r="B582" s="211" t="s">
        <v>57</v>
      </c>
      <c r="C582" s="258"/>
      <c r="D582" s="258"/>
      <c r="E582" s="258"/>
      <c r="F582" s="258">
        <v>22000</v>
      </c>
      <c r="G582" s="265"/>
    </row>
    <row r="583" spans="1:7" ht="31.5" customHeight="1">
      <c r="A583" s="241" t="s">
        <v>376</v>
      </c>
      <c r="B583" s="145" t="s">
        <v>57</v>
      </c>
      <c r="C583" s="266"/>
      <c r="D583" s="266"/>
      <c r="E583" s="266"/>
      <c r="F583" s="267"/>
      <c r="G583" s="268">
        <v>33000</v>
      </c>
    </row>
    <row r="584" spans="1:7" ht="13.5" customHeight="1">
      <c r="A584" s="241"/>
      <c r="B584" s="145"/>
      <c r="C584" s="266"/>
      <c r="D584" s="266"/>
      <c r="E584" s="266"/>
      <c r="F584" s="267"/>
      <c r="G584" s="268"/>
    </row>
    <row r="585" spans="1:7" ht="60" customHeight="1">
      <c r="A585" s="269" t="s">
        <v>417</v>
      </c>
      <c r="B585" s="145" t="s">
        <v>57</v>
      </c>
      <c r="C585" s="266"/>
      <c r="D585" s="270">
        <v>2833</v>
      </c>
      <c r="E585" s="266"/>
      <c r="F585" s="267"/>
      <c r="G585" s="268"/>
    </row>
    <row r="586" spans="1:7" ht="13.5" customHeight="1">
      <c r="A586" s="271"/>
      <c r="B586" s="272"/>
      <c r="C586" s="273"/>
      <c r="D586" s="273"/>
      <c r="E586" s="273"/>
      <c r="F586" s="274"/>
      <c r="G586" s="275"/>
    </row>
    <row r="587" spans="1:7" ht="13.5" customHeight="1">
      <c r="A587" s="271" t="s">
        <v>320</v>
      </c>
      <c r="B587" s="272" t="s">
        <v>57</v>
      </c>
      <c r="C587" s="276">
        <v>7561</v>
      </c>
      <c r="D587" s="276">
        <v>22045.2</v>
      </c>
      <c r="E587" s="276">
        <v>8468</v>
      </c>
      <c r="F587" s="276">
        <v>8806.720000000001</v>
      </c>
      <c r="G587" s="277">
        <v>9158.988800000001</v>
      </c>
    </row>
    <row r="588" spans="1:7" ht="13.5" customHeight="1">
      <c r="A588" s="241"/>
      <c r="B588" s="145"/>
      <c r="C588" s="266"/>
      <c r="D588" s="266"/>
      <c r="E588" s="266"/>
      <c r="F588" s="267"/>
      <c r="G588" s="268"/>
    </row>
    <row r="589" spans="1:7" ht="31.5" customHeight="1">
      <c r="A589" s="73" t="s">
        <v>321</v>
      </c>
      <c r="B589" s="69" t="s">
        <v>57</v>
      </c>
      <c r="C589" s="216">
        <v>500</v>
      </c>
      <c r="D589" s="216">
        <v>500</v>
      </c>
      <c r="E589" s="216">
        <v>11200</v>
      </c>
      <c r="F589" s="216">
        <v>11200</v>
      </c>
      <c r="G589" s="216">
        <v>5600</v>
      </c>
    </row>
    <row r="590" spans="1:7" ht="19.5" customHeight="1">
      <c r="A590" s="278" t="s">
        <v>377</v>
      </c>
      <c r="B590" s="279" t="s">
        <v>57</v>
      </c>
      <c r="C590" s="280">
        <v>0</v>
      </c>
      <c r="D590" s="280">
        <v>0</v>
      </c>
      <c r="E590" s="280">
        <v>11200</v>
      </c>
      <c r="F590" s="280">
        <v>11200</v>
      </c>
      <c r="G590" s="280">
        <v>5600</v>
      </c>
    </row>
    <row r="591" spans="1:7" ht="18.75" customHeight="1">
      <c r="A591" s="262" t="s">
        <v>378</v>
      </c>
      <c r="B591" s="302" t="s">
        <v>57</v>
      </c>
      <c r="C591" s="281"/>
      <c r="D591" s="281"/>
      <c r="E591" s="281">
        <v>5600</v>
      </c>
      <c r="F591" s="281"/>
      <c r="G591" s="268"/>
    </row>
    <row r="592" spans="1:7" ht="19.5" customHeight="1">
      <c r="A592" s="282" t="s">
        <v>363</v>
      </c>
      <c r="B592" s="303"/>
      <c r="C592" s="281"/>
      <c r="D592" s="281"/>
      <c r="E592" s="281">
        <v>5600</v>
      </c>
      <c r="F592" s="281"/>
      <c r="G592" s="268"/>
    </row>
    <row r="593" spans="1:7" ht="15.75">
      <c r="A593" s="282" t="s">
        <v>348</v>
      </c>
      <c r="B593" s="303"/>
      <c r="C593" s="266"/>
      <c r="D593" s="266"/>
      <c r="E593" s="266"/>
      <c r="F593" s="267">
        <v>5600</v>
      </c>
      <c r="G593" s="268"/>
    </row>
    <row r="594" spans="1:7" ht="15.75">
      <c r="A594" s="282" t="s">
        <v>426</v>
      </c>
      <c r="B594" s="303"/>
      <c r="C594" s="283"/>
      <c r="D594" s="283"/>
      <c r="E594" s="283"/>
      <c r="F594" s="284">
        <v>5600</v>
      </c>
      <c r="G594" s="255"/>
    </row>
    <row r="595" spans="1:7" ht="20.25" customHeight="1">
      <c r="A595" s="262" t="s">
        <v>427</v>
      </c>
      <c r="B595" s="304"/>
      <c r="C595" s="283"/>
      <c r="D595" s="283"/>
      <c r="E595" s="283"/>
      <c r="F595" s="284"/>
      <c r="G595" s="255">
        <v>5600</v>
      </c>
    </row>
    <row r="596" spans="1:7" ht="15.75">
      <c r="A596" s="57"/>
      <c r="B596" s="69"/>
      <c r="C596" s="213"/>
      <c r="D596" s="213"/>
      <c r="E596" s="213"/>
      <c r="F596" s="214"/>
      <c r="G596" s="214"/>
    </row>
    <row r="597" spans="1:7" ht="60">
      <c r="A597" s="73" t="s">
        <v>322</v>
      </c>
      <c r="B597" s="69" t="s">
        <v>57</v>
      </c>
      <c r="C597" s="213"/>
      <c r="D597" s="213"/>
      <c r="E597" s="213"/>
      <c r="F597" s="214"/>
      <c r="G597" s="214"/>
    </row>
    <row r="598" spans="1:7" ht="15.75">
      <c r="A598" s="57"/>
      <c r="B598" s="63"/>
      <c r="C598" s="213"/>
      <c r="D598" s="213"/>
      <c r="E598" s="213"/>
      <c r="F598" s="214"/>
      <c r="G598" s="214"/>
    </row>
    <row r="599" spans="1:7" ht="30">
      <c r="A599" s="53" t="s">
        <v>323</v>
      </c>
      <c r="B599" s="69" t="s">
        <v>57</v>
      </c>
      <c r="C599" s="213"/>
      <c r="D599" s="213"/>
      <c r="E599" s="213"/>
      <c r="F599" s="214"/>
      <c r="G599" s="214"/>
    </row>
    <row r="600" spans="1:7" ht="15.75">
      <c r="A600" s="57"/>
      <c r="B600" s="63"/>
      <c r="C600" s="213"/>
      <c r="D600" s="213"/>
      <c r="E600" s="213"/>
      <c r="F600" s="214"/>
      <c r="G600" s="214"/>
    </row>
    <row r="601" spans="1:11" ht="75">
      <c r="A601" s="285" t="s">
        <v>204</v>
      </c>
      <c r="B601" s="286"/>
      <c r="C601" s="213">
        <v>891650</v>
      </c>
      <c r="D601" s="213">
        <v>534970.7</v>
      </c>
      <c r="E601" s="213">
        <v>709231.9</v>
      </c>
      <c r="F601" s="214">
        <v>732739.9</v>
      </c>
      <c r="G601" s="214">
        <v>613587.6</v>
      </c>
      <c r="H601" s="124"/>
      <c r="I601" s="124"/>
      <c r="J601" s="124"/>
      <c r="K601" s="124"/>
    </row>
    <row r="602" spans="1:7" ht="30">
      <c r="A602" s="287" t="s">
        <v>169</v>
      </c>
      <c r="B602" s="69" t="s">
        <v>57</v>
      </c>
      <c r="C602" s="213">
        <v>577606</v>
      </c>
      <c r="D602" s="213">
        <v>329185.98000000004</v>
      </c>
      <c r="E602" s="213">
        <v>387606.72</v>
      </c>
      <c r="F602" s="213">
        <v>395192.45999999996</v>
      </c>
      <c r="G602" s="213">
        <v>336595.74</v>
      </c>
    </row>
    <row r="603" spans="1:12" ht="15.75">
      <c r="A603" s="287" t="s">
        <v>205</v>
      </c>
      <c r="B603" s="63" t="s">
        <v>57</v>
      </c>
      <c r="C603" s="213">
        <f>C601-C602</f>
        <v>314044</v>
      </c>
      <c r="D603" s="213">
        <f>D601-D602</f>
        <v>205784.7199999999</v>
      </c>
      <c r="E603" s="213">
        <f>E601-E602</f>
        <v>321625.18000000005</v>
      </c>
      <c r="F603" s="213">
        <f>F601-F602</f>
        <v>337547.44000000006</v>
      </c>
      <c r="G603" s="213">
        <f>G601-G602</f>
        <v>276991.86</v>
      </c>
      <c r="H603" s="124"/>
      <c r="I603" s="124"/>
      <c r="J603" s="124"/>
      <c r="K603" s="124"/>
      <c r="L603" s="124"/>
    </row>
    <row r="604" spans="1:7" ht="15.75">
      <c r="A604" s="288" t="s">
        <v>16</v>
      </c>
      <c r="B604" s="63"/>
      <c r="C604" s="213"/>
      <c r="D604" s="213"/>
      <c r="E604" s="213"/>
      <c r="F604" s="214"/>
      <c r="G604" s="214"/>
    </row>
    <row r="605" spans="1:7" ht="15.75">
      <c r="A605" s="289" t="s">
        <v>207</v>
      </c>
      <c r="B605" s="63" t="s">
        <v>57</v>
      </c>
      <c r="C605" s="213">
        <f>C603-C607-C613</f>
        <v>290315</v>
      </c>
      <c r="D605" s="213">
        <f>D603-D607-D613</f>
        <v>180406.7199999999</v>
      </c>
      <c r="E605" s="213">
        <f>E603-E607-E613</f>
        <v>221910.98000000004</v>
      </c>
      <c r="F605" s="213">
        <f>F603-F607-F613</f>
        <v>226340.72000000006</v>
      </c>
      <c r="G605" s="213">
        <f>G603-G607-G613</f>
        <v>192232.96</v>
      </c>
    </row>
    <row r="606" spans="1:7" ht="30">
      <c r="A606" s="289" t="s">
        <v>216</v>
      </c>
      <c r="B606" s="63" t="s">
        <v>57</v>
      </c>
      <c r="C606" s="213"/>
      <c r="D606" s="213"/>
      <c r="E606" s="213"/>
      <c r="F606" s="214"/>
      <c r="G606" s="214"/>
    </row>
    <row r="607" spans="1:12" ht="15.75">
      <c r="A607" s="289" t="s">
        <v>208</v>
      </c>
      <c r="B607" s="63" t="s">
        <v>57</v>
      </c>
      <c r="C607" s="213">
        <v>20293</v>
      </c>
      <c r="D607" s="213">
        <v>25378</v>
      </c>
      <c r="E607" s="213">
        <v>99714.2</v>
      </c>
      <c r="F607" s="214">
        <v>111206.72</v>
      </c>
      <c r="G607" s="214">
        <v>84758.9</v>
      </c>
      <c r="H607" s="124"/>
      <c r="I607" s="124"/>
      <c r="J607" s="124"/>
      <c r="K607" s="124"/>
      <c r="L607" s="124"/>
    </row>
    <row r="608" spans="1:7" ht="15.75">
      <c r="A608" s="288" t="s">
        <v>206</v>
      </c>
      <c r="B608" s="63" t="s">
        <v>57</v>
      </c>
      <c r="C608" s="213"/>
      <c r="D608" s="213"/>
      <c r="E608" s="213"/>
      <c r="F608" s="214"/>
      <c r="G608" s="214"/>
    </row>
    <row r="609" spans="1:7" ht="15.75">
      <c r="A609" s="290" t="s">
        <v>209</v>
      </c>
      <c r="B609" s="63" t="s">
        <v>57</v>
      </c>
      <c r="C609" s="213">
        <v>4147</v>
      </c>
      <c r="D609" s="213">
        <v>0</v>
      </c>
      <c r="E609" s="213">
        <v>29914.26</v>
      </c>
      <c r="F609" s="214">
        <v>33362</v>
      </c>
      <c r="G609" s="214">
        <v>25427.7</v>
      </c>
    </row>
    <row r="610" spans="1:7" ht="18" customHeight="1">
      <c r="A610" s="290" t="s">
        <v>210</v>
      </c>
      <c r="B610" s="63" t="s">
        <v>57</v>
      </c>
      <c r="C610" s="213">
        <v>9206</v>
      </c>
      <c r="D610" s="213">
        <v>20302.4</v>
      </c>
      <c r="E610" s="213">
        <v>59828.52</v>
      </c>
      <c r="F610" s="214">
        <v>55603.4</v>
      </c>
      <c r="G610" s="214">
        <v>42379.5</v>
      </c>
    </row>
    <row r="611" spans="1:7" ht="18.75" customHeight="1">
      <c r="A611" s="290" t="s">
        <v>211</v>
      </c>
      <c r="B611" s="63" t="s">
        <v>57</v>
      </c>
      <c r="C611" s="213">
        <v>6940</v>
      </c>
      <c r="D611" s="213">
        <v>5075.6</v>
      </c>
      <c r="E611" s="213">
        <v>9971.4</v>
      </c>
      <c r="F611" s="214">
        <v>22241.34</v>
      </c>
      <c r="G611" s="214">
        <v>16951.7</v>
      </c>
    </row>
    <row r="612" spans="1:7" ht="30">
      <c r="A612" s="289" t="s">
        <v>212</v>
      </c>
      <c r="B612" s="63" t="s">
        <v>57</v>
      </c>
      <c r="C612" s="213"/>
      <c r="D612" s="213"/>
      <c r="E612" s="213"/>
      <c r="F612" s="214"/>
      <c r="G612" s="214"/>
    </row>
    <row r="613" spans="1:7" ht="15.75">
      <c r="A613" s="289" t="s">
        <v>213</v>
      </c>
      <c r="B613" s="63" t="s">
        <v>57</v>
      </c>
      <c r="C613" s="213">
        <v>3436</v>
      </c>
      <c r="D613" s="213"/>
      <c r="E613" s="213"/>
      <c r="F613" s="214"/>
      <c r="G613" s="214"/>
    </row>
    <row r="614" spans="1:7" ht="9" customHeight="1">
      <c r="A614" s="289"/>
      <c r="B614" s="63"/>
      <c r="C614" s="213"/>
      <c r="D614" s="213"/>
      <c r="E614" s="213"/>
      <c r="F614" s="214"/>
      <c r="G614" s="214"/>
    </row>
    <row r="615" spans="1:7" ht="45">
      <c r="A615" s="291" t="s">
        <v>246</v>
      </c>
      <c r="B615" s="69" t="s">
        <v>57</v>
      </c>
      <c r="C615" s="213">
        <v>446011.9</v>
      </c>
      <c r="D615" s="213">
        <v>351724.98434</v>
      </c>
      <c r="E615" s="213">
        <v>446690.7301118</v>
      </c>
      <c r="F615" s="214">
        <v>464558.359316272</v>
      </c>
      <c r="G615" s="214">
        <v>483140.6936889229</v>
      </c>
    </row>
    <row r="616" spans="1:7" ht="30">
      <c r="A616" s="292" t="s">
        <v>283</v>
      </c>
      <c r="B616" s="69" t="s">
        <v>57</v>
      </c>
      <c r="C616" s="213"/>
      <c r="D616" s="293"/>
      <c r="E616" s="213"/>
      <c r="F616" s="213"/>
      <c r="G616" s="213"/>
    </row>
    <row r="617" spans="1:7" ht="30" hidden="1">
      <c r="A617" s="294" t="s">
        <v>433</v>
      </c>
      <c r="B617" s="219" t="s">
        <v>57</v>
      </c>
      <c r="C617" s="220">
        <v>421319.2</v>
      </c>
      <c r="D617" s="220">
        <v>337055.4</v>
      </c>
      <c r="E617" s="220">
        <v>429745.6</v>
      </c>
      <c r="F617" s="295">
        <v>446935.4</v>
      </c>
      <c r="G617" s="295">
        <v>464813</v>
      </c>
    </row>
    <row r="618" spans="1:7" ht="15.75" hidden="1">
      <c r="A618" s="296" t="s">
        <v>382</v>
      </c>
      <c r="B618" s="219" t="s">
        <v>57</v>
      </c>
      <c r="C618" s="220">
        <v>22053</v>
      </c>
      <c r="D618" s="220">
        <v>12600</v>
      </c>
      <c r="E618" s="220">
        <v>13000</v>
      </c>
      <c r="F618" s="295">
        <v>13500</v>
      </c>
      <c r="G618" s="295">
        <v>14000</v>
      </c>
    </row>
    <row r="619" spans="1:7" ht="45">
      <c r="A619" s="291" t="s">
        <v>83</v>
      </c>
      <c r="B619" s="63"/>
      <c r="C619" s="213">
        <v>443372.2</v>
      </c>
      <c r="D619" s="213">
        <v>349655.4</v>
      </c>
      <c r="E619" s="213">
        <v>442745.6</v>
      </c>
      <c r="F619" s="213">
        <v>460435.4</v>
      </c>
      <c r="G619" s="213">
        <v>478813</v>
      </c>
    </row>
    <row r="620" spans="1:7" ht="15.75">
      <c r="A620" s="287" t="s">
        <v>84</v>
      </c>
      <c r="B620" s="63" t="s">
        <v>81</v>
      </c>
      <c r="C620" s="213"/>
      <c r="D620" s="213"/>
      <c r="E620" s="213"/>
      <c r="F620" s="214"/>
      <c r="G620" s="214"/>
    </row>
    <row r="621" spans="1:7" ht="15.75">
      <c r="A621" s="287" t="s">
        <v>85</v>
      </c>
      <c r="B621" s="63" t="s">
        <v>102</v>
      </c>
      <c r="C621" s="213"/>
      <c r="D621" s="213"/>
      <c r="E621" s="213"/>
      <c r="F621" s="214"/>
      <c r="G621" s="214"/>
    </row>
    <row r="622" spans="1:7" ht="15.75">
      <c r="A622" s="287" t="s">
        <v>86</v>
      </c>
      <c r="B622" s="63" t="s">
        <v>102</v>
      </c>
      <c r="C622" s="213"/>
      <c r="D622" s="213"/>
      <c r="E622" s="213"/>
      <c r="F622" s="214"/>
      <c r="G622" s="214"/>
    </row>
    <row r="623" spans="1:7" ht="15.75">
      <c r="A623" s="287" t="s">
        <v>87</v>
      </c>
      <c r="B623" s="63" t="s">
        <v>81</v>
      </c>
      <c r="C623" s="213"/>
      <c r="D623" s="213"/>
      <c r="E623" s="213"/>
      <c r="F623" s="214"/>
      <c r="G623" s="214"/>
    </row>
    <row r="624" spans="1:7" ht="15.75">
      <c r="A624" s="287" t="s">
        <v>88</v>
      </c>
      <c r="B624" s="63" t="s">
        <v>103</v>
      </c>
      <c r="C624" s="213"/>
      <c r="D624" s="213"/>
      <c r="E624" s="213"/>
      <c r="F624" s="214"/>
      <c r="G624" s="214"/>
    </row>
    <row r="625" spans="1:7" ht="15.75" customHeight="1">
      <c r="A625" s="287" t="s">
        <v>89</v>
      </c>
      <c r="B625" s="63" t="s">
        <v>103</v>
      </c>
      <c r="C625" s="213"/>
      <c r="D625" s="213"/>
      <c r="E625" s="213"/>
      <c r="F625" s="214"/>
      <c r="G625" s="214"/>
    </row>
    <row r="626" spans="1:7" ht="15.75">
      <c r="A626" s="287" t="s">
        <v>90</v>
      </c>
      <c r="B626" s="63" t="s">
        <v>104</v>
      </c>
      <c r="C626" s="213"/>
      <c r="D626" s="213"/>
      <c r="E626" s="213"/>
      <c r="F626" s="214"/>
      <c r="G626" s="214"/>
    </row>
    <row r="627" spans="1:7" ht="15.75">
      <c r="A627" s="287" t="s">
        <v>91</v>
      </c>
      <c r="B627" s="63" t="s">
        <v>105</v>
      </c>
      <c r="C627" s="213"/>
      <c r="D627" s="213"/>
      <c r="E627" s="213">
        <v>5</v>
      </c>
      <c r="F627" s="214">
        <v>2.2</v>
      </c>
      <c r="G627" s="214">
        <v>3.3</v>
      </c>
    </row>
    <row r="628" spans="1:7" ht="15.75">
      <c r="A628" s="297" t="s">
        <v>428</v>
      </c>
      <c r="B628" s="298" t="s">
        <v>105</v>
      </c>
      <c r="C628" s="213">
        <v>9.9</v>
      </c>
      <c r="D628" s="213">
        <v>0</v>
      </c>
      <c r="E628" s="213">
        <v>12.3</v>
      </c>
      <c r="F628" s="214">
        <v>6.9</v>
      </c>
      <c r="G628" s="214">
        <v>7.4</v>
      </c>
    </row>
    <row r="629" spans="1:7" ht="15.75" hidden="1">
      <c r="A629" s="297" t="s">
        <v>429</v>
      </c>
      <c r="B629" s="298" t="s">
        <v>430</v>
      </c>
      <c r="C629" s="213"/>
      <c r="D629" s="213"/>
      <c r="E629" s="213">
        <v>60</v>
      </c>
      <c r="F629" s="214"/>
      <c r="G629" s="214"/>
    </row>
    <row r="630" spans="1:7" ht="15.75">
      <c r="A630" s="297" t="s">
        <v>431</v>
      </c>
      <c r="B630" s="298" t="s">
        <v>432</v>
      </c>
      <c r="C630" s="213"/>
      <c r="D630" s="213"/>
      <c r="E630" s="213"/>
      <c r="F630" s="214"/>
      <c r="G630" s="214">
        <v>200</v>
      </c>
    </row>
    <row r="631" spans="1:7" ht="30">
      <c r="A631" s="291" t="s">
        <v>92</v>
      </c>
      <c r="B631" s="63"/>
      <c r="C631" s="213"/>
      <c r="D631" s="213"/>
      <c r="E631" s="213"/>
      <c r="F631" s="214"/>
      <c r="G631" s="214"/>
    </row>
    <row r="632" spans="1:7" ht="15.75">
      <c r="A632" s="287"/>
      <c r="B632" s="63"/>
      <c r="C632" s="213"/>
      <c r="D632" s="213"/>
      <c r="E632" s="213"/>
      <c r="F632" s="214"/>
      <c r="G632" s="214"/>
    </row>
    <row r="633" spans="1:7" ht="15.75">
      <c r="A633" s="68" t="s">
        <v>93</v>
      </c>
      <c r="B633" s="63" t="s">
        <v>101</v>
      </c>
      <c r="C633" s="213">
        <v>14328</v>
      </c>
      <c r="D633" s="213">
        <v>12500</v>
      </c>
      <c r="E633" s="213">
        <v>13000</v>
      </c>
      <c r="F633" s="214">
        <v>13500</v>
      </c>
      <c r="G633" s="214">
        <v>14000</v>
      </c>
    </row>
    <row r="634" spans="1:7" ht="30">
      <c r="A634" s="287" t="s">
        <v>94</v>
      </c>
      <c r="B634" s="63"/>
      <c r="C634" s="213"/>
      <c r="D634" s="213"/>
      <c r="E634" s="213"/>
      <c r="F634" s="214"/>
      <c r="G634" s="214"/>
    </row>
    <row r="635" spans="1:7" ht="15.75">
      <c r="A635" s="287" t="s">
        <v>95</v>
      </c>
      <c r="B635" s="63" t="s">
        <v>101</v>
      </c>
      <c r="C635" s="213"/>
      <c r="D635" s="213"/>
      <c r="E635" s="213"/>
      <c r="F635" s="214"/>
      <c r="G635" s="214"/>
    </row>
    <row r="636" spans="1:7" ht="15.75">
      <c r="A636" s="287" t="s">
        <v>96</v>
      </c>
      <c r="B636" s="63" t="s">
        <v>101</v>
      </c>
      <c r="C636" s="213"/>
      <c r="D636" s="213"/>
      <c r="E636" s="213"/>
      <c r="F636" s="214"/>
      <c r="G636" s="214"/>
    </row>
    <row r="637" spans="1:7" ht="15.75">
      <c r="A637" s="287" t="s">
        <v>97</v>
      </c>
      <c r="B637" s="63" t="s">
        <v>101</v>
      </c>
      <c r="C637" s="213"/>
      <c r="D637" s="213"/>
      <c r="E637" s="213"/>
      <c r="F637" s="214"/>
      <c r="G637" s="214"/>
    </row>
    <row r="638" spans="1:7" ht="14.25" customHeight="1">
      <c r="A638" s="287" t="s">
        <v>98</v>
      </c>
      <c r="B638" s="63" t="s">
        <v>101</v>
      </c>
      <c r="C638" s="213"/>
      <c r="D638" s="213"/>
      <c r="E638" s="213"/>
      <c r="F638" s="214"/>
      <c r="G638" s="214"/>
    </row>
    <row r="639" spans="1:7" ht="15.75">
      <c r="A639" s="287" t="s">
        <v>100</v>
      </c>
      <c r="B639" s="63" t="s">
        <v>101</v>
      </c>
      <c r="C639" s="213"/>
      <c r="D639" s="213"/>
      <c r="E639" s="213"/>
      <c r="F639" s="214"/>
      <c r="G639" s="214"/>
    </row>
    <row r="640" spans="1:7" ht="13.5" customHeight="1">
      <c r="A640" s="287" t="s">
        <v>99</v>
      </c>
      <c r="B640" s="63" t="s">
        <v>101</v>
      </c>
      <c r="C640" s="213">
        <v>14328</v>
      </c>
      <c r="D640" s="213">
        <v>12500</v>
      </c>
      <c r="E640" s="213">
        <v>13000</v>
      </c>
      <c r="F640" s="214">
        <v>13500</v>
      </c>
      <c r="G640" s="214">
        <v>14000</v>
      </c>
    </row>
    <row r="641" spans="1:7" ht="15.75">
      <c r="A641" s="15"/>
      <c r="B641" s="14"/>
      <c r="C641" s="213"/>
      <c r="D641" s="213"/>
      <c r="E641" s="213"/>
      <c r="F641" s="214"/>
      <c r="G641" s="214"/>
    </row>
    <row r="642" spans="1:7" ht="15" customHeight="1">
      <c r="A642" s="13" t="s">
        <v>117</v>
      </c>
      <c r="B642" s="14" t="s">
        <v>106</v>
      </c>
      <c r="C642" s="213"/>
      <c r="D642" s="213"/>
      <c r="E642" s="213"/>
      <c r="F642" s="214"/>
      <c r="G642" s="214"/>
    </row>
    <row r="643" spans="1:7" ht="15.75">
      <c r="A643" s="15"/>
      <c r="B643" s="14"/>
      <c r="C643" s="213"/>
      <c r="D643" s="213"/>
      <c r="E643" s="213"/>
      <c r="F643" s="214"/>
      <c r="G643" s="214"/>
    </row>
    <row r="644" spans="1:7" ht="14.25" customHeight="1">
      <c r="A644" s="13" t="s">
        <v>118</v>
      </c>
      <c r="B644" s="14" t="s">
        <v>106</v>
      </c>
      <c r="C644" s="213"/>
      <c r="D644" s="213"/>
      <c r="E644" s="213"/>
      <c r="F644" s="214"/>
      <c r="G644" s="214"/>
    </row>
    <row r="645" spans="1:7" ht="15.75">
      <c r="A645" s="15"/>
      <c r="B645" s="14"/>
      <c r="C645" s="213"/>
      <c r="D645" s="213"/>
      <c r="E645" s="213"/>
      <c r="F645" s="214"/>
      <c r="G645" s="214"/>
    </row>
    <row r="646" spans="1:7" ht="15.75">
      <c r="A646" s="13" t="s">
        <v>119</v>
      </c>
      <c r="B646" s="14" t="s">
        <v>107</v>
      </c>
      <c r="C646" s="213"/>
      <c r="D646" s="213"/>
      <c r="E646" s="213"/>
      <c r="F646" s="214"/>
      <c r="G646" s="214"/>
    </row>
    <row r="647" spans="1:7" ht="15.75">
      <c r="A647" s="13" t="s">
        <v>418</v>
      </c>
      <c r="B647" s="16" t="s">
        <v>108</v>
      </c>
      <c r="C647" s="213"/>
      <c r="D647" s="213"/>
      <c r="E647" s="213">
        <v>30</v>
      </c>
      <c r="F647" s="214">
        <v>30</v>
      </c>
      <c r="G647" s="214">
        <v>30</v>
      </c>
    </row>
    <row r="648" spans="1:7" ht="15.75">
      <c r="A648" s="15"/>
      <c r="B648" s="14"/>
      <c r="C648" s="213"/>
      <c r="D648" s="213"/>
      <c r="E648" s="213"/>
      <c r="F648" s="214"/>
      <c r="G648" s="214"/>
    </row>
    <row r="649" spans="1:7" ht="15.75">
      <c r="A649" s="13" t="s">
        <v>120</v>
      </c>
      <c r="B649" s="16" t="s">
        <v>108</v>
      </c>
      <c r="C649" s="213"/>
      <c r="D649" s="213"/>
      <c r="E649" s="213"/>
      <c r="F649" s="214"/>
      <c r="G649" s="214"/>
    </row>
    <row r="650" spans="1:7" ht="15.75">
      <c r="A650" s="15"/>
      <c r="B650" s="14"/>
      <c r="C650" s="213"/>
      <c r="D650" s="213"/>
      <c r="E650" s="213"/>
      <c r="F650" s="214"/>
      <c r="G650" s="214"/>
    </row>
    <row r="651" spans="1:7" ht="15.75">
      <c r="A651" s="13" t="s">
        <v>109</v>
      </c>
      <c r="B651" s="14" t="s">
        <v>105</v>
      </c>
      <c r="C651" s="213">
        <v>14.1</v>
      </c>
      <c r="D651" s="213">
        <v>0</v>
      </c>
      <c r="E651" s="213">
        <v>6.8</v>
      </c>
      <c r="F651" s="214">
        <v>1.2</v>
      </c>
      <c r="G651" s="214">
        <v>24.9</v>
      </c>
    </row>
    <row r="652" spans="1:7" ht="30">
      <c r="A652" s="15" t="s">
        <v>110</v>
      </c>
      <c r="B652" s="14"/>
      <c r="C652" s="213"/>
      <c r="D652" s="213"/>
      <c r="E652" s="213"/>
      <c r="F652" s="214"/>
      <c r="G652" s="214"/>
    </row>
    <row r="653" spans="1:7" ht="15.75">
      <c r="A653" s="15" t="s">
        <v>111</v>
      </c>
      <c r="B653" s="14" t="s">
        <v>105</v>
      </c>
      <c r="C653" s="213">
        <v>3.1</v>
      </c>
      <c r="D653" s="213"/>
      <c r="E653" s="213">
        <v>1.6</v>
      </c>
      <c r="F653" s="214">
        <v>0.4</v>
      </c>
      <c r="G653" s="214">
        <v>7.4</v>
      </c>
    </row>
    <row r="654" spans="1:7" ht="15.75">
      <c r="A654" s="15" t="s">
        <v>112</v>
      </c>
      <c r="B654" s="14" t="s">
        <v>105</v>
      </c>
      <c r="C654" s="213">
        <v>10.2</v>
      </c>
      <c r="D654" s="213"/>
      <c r="E654" s="213">
        <v>4.2</v>
      </c>
      <c r="F654" s="214">
        <v>0.6</v>
      </c>
      <c r="G654" s="214">
        <v>12.5</v>
      </c>
    </row>
    <row r="655" spans="1:7" ht="15.75">
      <c r="A655" s="15" t="s">
        <v>113</v>
      </c>
      <c r="B655" s="14" t="s">
        <v>105</v>
      </c>
      <c r="C655" s="213">
        <v>0.8</v>
      </c>
      <c r="D655" s="213"/>
      <c r="E655" s="213">
        <v>1</v>
      </c>
      <c r="F655" s="214">
        <v>0.2</v>
      </c>
      <c r="G655" s="214">
        <v>5</v>
      </c>
    </row>
    <row r="656" spans="1:7" ht="17.25" customHeight="1">
      <c r="A656" s="15" t="s">
        <v>114</v>
      </c>
      <c r="B656" s="14" t="s">
        <v>105</v>
      </c>
      <c r="C656" s="213"/>
      <c r="D656" s="213"/>
      <c r="E656" s="213"/>
      <c r="F656" s="214"/>
      <c r="G656" s="214"/>
    </row>
    <row r="657" spans="1:7" ht="15" customHeight="1">
      <c r="A657" s="15" t="s">
        <v>115</v>
      </c>
      <c r="B657" s="14" t="s">
        <v>105</v>
      </c>
      <c r="C657" s="213"/>
      <c r="D657" s="213"/>
      <c r="E657" s="213"/>
      <c r="F657" s="214"/>
      <c r="G657" s="214"/>
    </row>
    <row r="658" spans="1:7" ht="15" customHeight="1">
      <c r="A658" s="15"/>
      <c r="B658" s="14"/>
      <c r="C658" s="98"/>
      <c r="D658" s="98"/>
      <c r="E658" s="98"/>
      <c r="F658" s="99"/>
      <c r="G658" s="99"/>
    </row>
    <row r="659" spans="1:7" ht="42.75">
      <c r="A659" s="68" t="s">
        <v>225</v>
      </c>
      <c r="B659" s="69" t="s">
        <v>6</v>
      </c>
      <c r="C659" s="100">
        <v>606525</v>
      </c>
      <c r="D659" s="98">
        <f>C659*0.73</f>
        <v>442763.25</v>
      </c>
      <c r="E659" s="98">
        <f>D659*1.17</f>
        <v>518033.00249999994</v>
      </c>
      <c r="F659" s="99">
        <f>E659*1.003</f>
        <v>519587.1015074999</v>
      </c>
      <c r="G659" s="99">
        <f>F659*0.83</f>
        <v>431257.2942512249</v>
      </c>
    </row>
    <row r="660" spans="1:7" ht="30.75" customHeight="1">
      <c r="A660" s="70" t="s">
        <v>224</v>
      </c>
      <c r="B660" s="69" t="s">
        <v>8</v>
      </c>
      <c r="C660" s="100">
        <f>C659/C663*100</f>
        <v>12.097075779620907</v>
      </c>
      <c r="D660" s="100">
        <f>D659/D663*100</f>
        <v>8.205626040931161</v>
      </c>
      <c r="E660" s="100">
        <f>E659/E663*100</f>
        <v>8.843759223149753</v>
      </c>
      <c r="F660" s="100">
        <f>F659/F663*100</f>
        <v>8.221510834729639</v>
      </c>
      <c r="G660" s="100">
        <f>G659/G663*100</f>
        <v>6.454468110046499</v>
      </c>
    </row>
    <row r="661" spans="1:7" ht="15.75">
      <c r="A661" s="305" t="s">
        <v>9</v>
      </c>
      <c r="B661" s="306"/>
      <c r="C661" s="306"/>
      <c r="D661" s="306"/>
      <c r="E661" s="306"/>
      <c r="F661" s="306"/>
      <c r="G661" s="307"/>
    </row>
    <row r="662" spans="1:7" ht="15.75">
      <c r="A662" s="308"/>
      <c r="B662" s="309"/>
      <c r="C662" s="309"/>
      <c r="D662" s="309"/>
      <c r="E662" s="309"/>
      <c r="F662" s="309"/>
      <c r="G662" s="310"/>
    </row>
    <row r="663" spans="1:7" ht="57.75">
      <c r="A663" s="68" t="s">
        <v>159</v>
      </c>
      <c r="B663" s="55" t="s">
        <v>57</v>
      </c>
      <c r="C663" s="101">
        <f>C665+C676+C677+C679+C680+C681+C682+C683+C684+C685+C686+C687+C688+C689+C690+C691+C692+C694+C693</f>
        <v>5013815</v>
      </c>
      <c r="D663" s="101">
        <f>C663+D724-D754</f>
        <v>5395849.723</v>
      </c>
      <c r="E663" s="101">
        <f>D663+E724-E754</f>
        <v>5857610.880495</v>
      </c>
      <c r="F663" s="102">
        <f>E663+F724-F754</f>
        <v>6319849.3799052</v>
      </c>
      <c r="G663" s="102">
        <f>F663+G724-G754</f>
        <v>6681531.1021517785</v>
      </c>
    </row>
    <row r="664" spans="1:7" ht="45">
      <c r="A664" s="53" t="s">
        <v>135</v>
      </c>
      <c r="B664" s="55"/>
      <c r="C664" s="101"/>
      <c r="D664" s="101"/>
      <c r="E664" s="101"/>
      <c r="F664" s="102"/>
      <c r="G664" s="102"/>
    </row>
    <row r="665" spans="1:7" ht="45">
      <c r="A665" s="71" t="s">
        <v>309</v>
      </c>
      <c r="B665" s="55" t="s">
        <v>57</v>
      </c>
      <c r="C665" s="101">
        <v>3218665</v>
      </c>
      <c r="D665" s="101">
        <f>C665+D726-D756</f>
        <v>3533183.288</v>
      </c>
      <c r="E665" s="101">
        <f>D665+E726-E756</f>
        <v>3929187.1557</v>
      </c>
      <c r="F665" s="102">
        <f>E665+F726-F756</f>
        <v>4323917.4981953</v>
      </c>
      <c r="G665" s="102">
        <f>F665+G726-G756</f>
        <v>4611719.5648256885</v>
      </c>
    </row>
    <row r="666" spans="1:7" ht="15.75" hidden="1">
      <c r="A666" s="109" t="s">
        <v>399</v>
      </c>
      <c r="B666" s="131" t="s">
        <v>57</v>
      </c>
      <c r="C666" s="132">
        <v>223457</v>
      </c>
      <c r="D666" s="132">
        <v>244457</v>
      </c>
      <c r="E666" s="132">
        <v>235307</v>
      </c>
      <c r="F666" s="132">
        <v>285707</v>
      </c>
      <c r="G666" s="132">
        <v>3058578</v>
      </c>
    </row>
    <row r="667" spans="1:7" ht="15.75" hidden="1">
      <c r="A667" s="109" t="s">
        <v>400</v>
      </c>
      <c r="B667" s="131" t="s">
        <v>57</v>
      </c>
      <c r="C667" s="132">
        <v>196293</v>
      </c>
      <c r="D667" s="132">
        <v>228793</v>
      </c>
      <c r="E667" s="132">
        <v>262993</v>
      </c>
      <c r="F667" s="132">
        <v>300993</v>
      </c>
      <c r="G667" s="132">
        <v>340993</v>
      </c>
    </row>
    <row r="668" spans="1:7" ht="15.75" hidden="1">
      <c r="A668" s="109" t="s">
        <v>401</v>
      </c>
      <c r="B668" s="131" t="s">
        <v>57</v>
      </c>
      <c r="C668" s="132">
        <v>390118</v>
      </c>
      <c r="D668" s="132">
        <v>410103</v>
      </c>
      <c r="E668" s="132">
        <v>447115</v>
      </c>
      <c r="F668" s="132">
        <v>450801</v>
      </c>
      <c r="G668" s="132">
        <v>455121</v>
      </c>
    </row>
    <row r="669" spans="1:7" ht="15.75" hidden="1">
      <c r="A669" s="109" t="s">
        <v>402</v>
      </c>
      <c r="B669" s="131" t="s">
        <v>57</v>
      </c>
      <c r="C669" s="132">
        <v>458837</v>
      </c>
      <c r="D669" s="132">
        <v>499034</v>
      </c>
      <c r="E669" s="132">
        <v>540744</v>
      </c>
      <c r="F669" s="132">
        <v>583924</v>
      </c>
      <c r="G669" s="132">
        <v>628754</v>
      </c>
    </row>
    <row r="670" spans="1:7" ht="15.75" hidden="1">
      <c r="A670" s="109" t="s">
        <v>403</v>
      </c>
      <c r="B670" s="131" t="s">
        <v>57</v>
      </c>
      <c r="C670" s="132">
        <v>290771</v>
      </c>
      <c r="D670" s="132">
        <v>299637</v>
      </c>
      <c r="E670" s="132">
        <v>305807</v>
      </c>
      <c r="F670" s="132">
        <v>307622</v>
      </c>
      <c r="G670" s="132">
        <v>309437</v>
      </c>
    </row>
    <row r="671" spans="1:7" ht="15.75" hidden="1">
      <c r="A671" s="109" t="s">
        <v>404</v>
      </c>
      <c r="B671" s="131" t="s">
        <v>57</v>
      </c>
      <c r="C671" s="132">
        <v>174932</v>
      </c>
      <c r="D671" s="132">
        <v>178192</v>
      </c>
      <c r="E671" s="132">
        <v>181342</v>
      </c>
      <c r="F671" s="132">
        <v>196322</v>
      </c>
      <c r="G671" s="132">
        <v>207472</v>
      </c>
    </row>
    <row r="672" spans="1:7" ht="15.75" hidden="1">
      <c r="A672" s="109" t="s">
        <v>405</v>
      </c>
      <c r="B672" s="131" t="s">
        <v>57</v>
      </c>
      <c r="C672" s="132">
        <v>231130</v>
      </c>
      <c r="D672" s="132">
        <v>252430</v>
      </c>
      <c r="E672" s="132">
        <v>274430</v>
      </c>
      <c r="F672" s="132">
        <v>295430</v>
      </c>
      <c r="G672" s="132">
        <v>315430</v>
      </c>
    </row>
    <row r="673" spans="1:7" ht="15.75" hidden="1">
      <c r="A673" s="109" t="s">
        <v>407</v>
      </c>
      <c r="B673" s="131" t="s">
        <v>57</v>
      </c>
      <c r="C673" s="132">
        <v>248</v>
      </c>
      <c r="D673" s="132">
        <v>269</v>
      </c>
      <c r="E673" s="132">
        <v>283</v>
      </c>
      <c r="F673" s="132">
        <v>295</v>
      </c>
      <c r="G673" s="132">
        <v>311</v>
      </c>
    </row>
    <row r="674" spans="1:7" ht="15.75" hidden="1">
      <c r="A674" s="109" t="s">
        <v>409</v>
      </c>
      <c r="B674" s="131" t="s">
        <v>57</v>
      </c>
      <c r="C674" s="132">
        <v>547564</v>
      </c>
      <c r="D674" s="132">
        <v>557840</v>
      </c>
      <c r="E674" s="132">
        <v>558000</v>
      </c>
      <c r="F674" s="132">
        <v>558000</v>
      </c>
      <c r="G674" s="132">
        <v>558000</v>
      </c>
    </row>
    <row r="675" spans="1:7" ht="30" hidden="1">
      <c r="A675" s="109" t="s">
        <v>410</v>
      </c>
      <c r="B675" s="131" t="s">
        <v>57</v>
      </c>
      <c r="C675" s="132">
        <v>586309</v>
      </c>
      <c r="D675" s="132">
        <v>610553</v>
      </c>
      <c r="E675" s="132">
        <v>636148</v>
      </c>
      <c r="F675" s="132">
        <v>663148</v>
      </c>
      <c r="G675" s="132">
        <v>693148</v>
      </c>
    </row>
    <row r="676" spans="1:7" ht="30">
      <c r="A676" s="71" t="s">
        <v>328</v>
      </c>
      <c r="B676" s="55" t="s">
        <v>57</v>
      </c>
      <c r="C676" s="101"/>
      <c r="D676" s="101"/>
      <c r="E676" s="101"/>
      <c r="F676" s="102"/>
      <c r="G676" s="102"/>
    </row>
    <row r="677" spans="1:7" ht="30">
      <c r="A677" s="71" t="s">
        <v>310</v>
      </c>
      <c r="B677" s="55" t="s">
        <v>57</v>
      </c>
      <c r="C677" s="101">
        <v>881486</v>
      </c>
      <c r="D677" s="101">
        <f>C677+D736-D767</f>
        <v>925862.755</v>
      </c>
      <c r="E677" s="101">
        <f>D677+E736-E767</f>
        <v>974770.941195</v>
      </c>
      <c r="F677" s="101">
        <f>E677+F736-F767</f>
        <v>1024800.2911138999</v>
      </c>
      <c r="G677" s="101">
        <f>F677+G736-G767</f>
        <v>1080547.57602469</v>
      </c>
    </row>
    <row r="678" spans="1:7" ht="15.75" hidden="1">
      <c r="A678" s="111" t="s">
        <v>383</v>
      </c>
      <c r="B678" s="110" t="s">
        <v>57</v>
      </c>
      <c r="C678" s="112">
        <v>715144</v>
      </c>
      <c r="D678" s="112">
        <v>719613</v>
      </c>
      <c r="E678" s="112">
        <v>723650</v>
      </c>
      <c r="F678" s="113">
        <v>725600</v>
      </c>
      <c r="G678" s="113">
        <v>730000</v>
      </c>
    </row>
    <row r="679" spans="1:7" ht="60">
      <c r="A679" s="71" t="s">
        <v>325</v>
      </c>
      <c r="B679" s="55" t="s">
        <v>57</v>
      </c>
      <c r="C679" s="101">
        <v>30698</v>
      </c>
      <c r="D679" s="101">
        <f>C679+D738-D769</f>
        <v>30698</v>
      </c>
      <c r="E679" s="101">
        <f>D679+E738-E769</f>
        <v>30698</v>
      </c>
      <c r="F679" s="101">
        <f>E679+F738-F769</f>
        <v>30698</v>
      </c>
      <c r="G679" s="101">
        <f>F679+G738-G769</f>
        <v>30698</v>
      </c>
    </row>
    <row r="680" spans="1:7" ht="75">
      <c r="A680" s="53" t="s">
        <v>324</v>
      </c>
      <c r="B680" s="55" t="s">
        <v>57</v>
      </c>
      <c r="C680" s="101"/>
      <c r="D680" s="101"/>
      <c r="E680" s="101"/>
      <c r="F680" s="101"/>
      <c r="G680" s="101"/>
    </row>
    <row r="681" spans="1:7" ht="15.75">
      <c r="A681" s="71" t="s">
        <v>311</v>
      </c>
      <c r="B681" s="55" t="s">
        <v>57</v>
      </c>
      <c r="C681" s="101">
        <v>91</v>
      </c>
      <c r="D681" s="101">
        <f>C681+D740-D771</f>
        <v>88.3</v>
      </c>
      <c r="E681" s="101">
        <f>D681+E740-E771</f>
        <v>88.3</v>
      </c>
      <c r="F681" s="101">
        <f>E681+F740-F771</f>
        <v>88.3</v>
      </c>
      <c r="G681" s="101">
        <f>F681+G740-G771</f>
        <v>88.3</v>
      </c>
    </row>
    <row r="682" spans="1:7" ht="60">
      <c r="A682" s="71" t="s">
        <v>312</v>
      </c>
      <c r="B682" s="55" t="s">
        <v>57</v>
      </c>
      <c r="C682" s="101">
        <v>8040</v>
      </c>
      <c r="D682" s="101">
        <f aca="true" t="shared" si="2" ref="D682:G684">C682+D741-D773</f>
        <v>14940</v>
      </c>
      <c r="E682" s="101">
        <f t="shared" si="2"/>
        <v>14940</v>
      </c>
      <c r="F682" s="101">
        <f t="shared" si="2"/>
        <v>14940</v>
      </c>
      <c r="G682" s="101">
        <f t="shared" si="2"/>
        <v>14940</v>
      </c>
    </row>
    <row r="683" spans="1:7" ht="45">
      <c r="A683" s="72" t="s">
        <v>314</v>
      </c>
      <c r="B683" s="55" t="s">
        <v>57</v>
      </c>
      <c r="C683" s="101">
        <v>3544</v>
      </c>
      <c r="D683" s="101">
        <f t="shared" si="2"/>
        <v>3544</v>
      </c>
      <c r="E683" s="101">
        <f t="shared" si="2"/>
        <v>3544</v>
      </c>
      <c r="F683" s="101">
        <f t="shared" si="2"/>
        <v>3544</v>
      </c>
      <c r="G683" s="101">
        <f t="shared" si="2"/>
        <v>3544</v>
      </c>
    </row>
    <row r="684" spans="1:7" ht="30">
      <c r="A684" s="71" t="s">
        <v>313</v>
      </c>
      <c r="B684" s="55" t="s">
        <v>57</v>
      </c>
      <c r="C684" s="101">
        <v>144696</v>
      </c>
      <c r="D684" s="101">
        <f t="shared" si="2"/>
        <v>144696</v>
      </c>
      <c r="E684" s="101">
        <f t="shared" si="2"/>
        <v>144696</v>
      </c>
      <c r="F684" s="101">
        <f t="shared" si="2"/>
        <v>144696</v>
      </c>
      <c r="G684" s="101">
        <f t="shared" si="2"/>
        <v>144696</v>
      </c>
    </row>
    <row r="685" spans="1:7" ht="30">
      <c r="A685" s="71" t="s">
        <v>315</v>
      </c>
      <c r="B685" s="55" t="s">
        <v>57</v>
      </c>
      <c r="C685" s="101"/>
      <c r="D685" s="101"/>
      <c r="E685" s="101"/>
      <c r="F685" s="102"/>
      <c r="G685" s="102"/>
    </row>
    <row r="686" spans="1:7" ht="30">
      <c r="A686" s="53" t="s">
        <v>316</v>
      </c>
      <c r="B686" s="55" t="s">
        <v>57</v>
      </c>
      <c r="C686" s="101"/>
      <c r="D686" s="101"/>
      <c r="E686" s="101"/>
      <c r="F686" s="102"/>
      <c r="G686" s="102"/>
    </row>
    <row r="687" spans="1:7" ht="30">
      <c r="A687" s="71" t="s">
        <v>317</v>
      </c>
      <c r="B687" s="55" t="s">
        <v>57</v>
      </c>
      <c r="C687" s="101">
        <v>94331</v>
      </c>
      <c r="D687" s="101">
        <f>C687+D746-D778</f>
        <v>94331</v>
      </c>
      <c r="E687" s="101">
        <f>D687+E746-E778</f>
        <v>94331</v>
      </c>
      <c r="F687" s="101">
        <f>E687+F746-F778</f>
        <v>94331</v>
      </c>
      <c r="G687" s="101">
        <f>F687+G746-G778</f>
        <v>94331</v>
      </c>
    </row>
    <row r="688" spans="1:7" ht="45">
      <c r="A688" s="53" t="s">
        <v>326</v>
      </c>
      <c r="B688" s="55" t="s">
        <v>57</v>
      </c>
      <c r="C688" s="101"/>
      <c r="D688" s="101"/>
      <c r="E688" s="101"/>
      <c r="F688" s="102"/>
      <c r="G688" s="102"/>
    </row>
    <row r="689" spans="1:7" ht="60">
      <c r="A689" s="73" t="s">
        <v>318</v>
      </c>
      <c r="B689" s="55" t="s">
        <v>57</v>
      </c>
      <c r="C689" s="101"/>
      <c r="D689" s="101"/>
      <c r="E689" s="101"/>
      <c r="F689" s="102"/>
      <c r="G689" s="102"/>
    </row>
    <row r="690" spans="1:7" ht="60">
      <c r="A690" s="53" t="s">
        <v>319</v>
      </c>
      <c r="B690" s="69" t="s">
        <v>57</v>
      </c>
      <c r="C690" s="101">
        <v>261429</v>
      </c>
      <c r="D690" s="101">
        <f aca="true" t="shared" si="3" ref="D690:G692">C690+D749-D781</f>
        <v>273272.3</v>
      </c>
      <c r="E690" s="101">
        <f t="shared" si="3"/>
        <v>285589.332</v>
      </c>
      <c r="F690" s="101">
        <f t="shared" si="3"/>
        <v>298399.04528</v>
      </c>
      <c r="G690" s="101">
        <f t="shared" si="3"/>
        <v>311721.1470912</v>
      </c>
    </row>
    <row r="691" spans="1:7" ht="15.75">
      <c r="A691" s="73" t="s">
        <v>320</v>
      </c>
      <c r="B691" s="69" t="s">
        <v>57</v>
      </c>
      <c r="C691" s="100">
        <v>329841</v>
      </c>
      <c r="D691" s="100">
        <f t="shared" si="3"/>
        <v>334138.16</v>
      </c>
      <c r="E691" s="100">
        <f t="shared" si="3"/>
        <v>338564.2348</v>
      </c>
      <c r="F691" s="100">
        <f t="shared" si="3"/>
        <v>343123.0918439999</v>
      </c>
      <c r="G691" s="100">
        <f t="shared" si="3"/>
        <v>347818.71459931997</v>
      </c>
    </row>
    <row r="692" spans="1:7" ht="45">
      <c r="A692" s="73" t="s">
        <v>321</v>
      </c>
      <c r="B692" s="69" t="s">
        <v>57</v>
      </c>
      <c r="C692" s="100">
        <v>27502</v>
      </c>
      <c r="D692" s="100">
        <f t="shared" si="3"/>
        <v>27603.92</v>
      </c>
      <c r="E692" s="100">
        <f t="shared" si="3"/>
        <v>27709.9168</v>
      </c>
      <c r="F692" s="100">
        <f t="shared" si="3"/>
        <v>27820.153471999998</v>
      </c>
      <c r="G692" s="100">
        <f t="shared" si="3"/>
        <v>27934.79961088</v>
      </c>
    </row>
    <row r="693" spans="1:7" ht="60">
      <c r="A693" s="73" t="s">
        <v>322</v>
      </c>
      <c r="B693" s="69" t="s">
        <v>57</v>
      </c>
      <c r="C693" s="100"/>
      <c r="D693" s="100"/>
      <c r="E693" s="100"/>
      <c r="F693" s="102"/>
      <c r="G693" s="102"/>
    </row>
    <row r="694" spans="1:7" ht="30">
      <c r="A694" s="53" t="s">
        <v>323</v>
      </c>
      <c r="B694" s="69" t="s">
        <v>57</v>
      </c>
      <c r="C694" s="100">
        <v>13492</v>
      </c>
      <c r="D694" s="100">
        <f>C694+D753-D787</f>
        <v>13492</v>
      </c>
      <c r="E694" s="100">
        <f>D694+E753-E787</f>
        <v>13492</v>
      </c>
      <c r="F694" s="100">
        <f>E694+F753-F787</f>
        <v>13492</v>
      </c>
      <c r="G694" s="100">
        <f>F694+G753-G787</f>
        <v>13492</v>
      </c>
    </row>
    <row r="695" spans="1:7" ht="30.75" customHeight="1">
      <c r="A695" s="75" t="s">
        <v>160</v>
      </c>
      <c r="B695" s="55" t="s">
        <v>57</v>
      </c>
      <c r="C695" s="101">
        <f>C697+C705+C706+C708+C709+C710+C711+C712+C713+C714+C715+C716+C717+C718+C719+C720+C721+C722+C723</f>
        <v>2848761</v>
      </c>
      <c r="D695" s="101">
        <f>C695+D724-D754-D789</f>
        <v>2848163.314</v>
      </c>
      <c r="E695" s="101">
        <f>D695+E724-E754-E789</f>
        <v>2921446.869745</v>
      </c>
      <c r="F695" s="99">
        <f>E695+F724-F754-F789</f>
        <v>2989485.7183732595</v>
      </c>
      <c r="G695" s="99">
        <f>F695+G724-G754-G789</f>
        <v>2944346.4756189203</v>
      </c>
    </row>
    <row r="696" spans="1:7" ht="45">
      <c r="A696" s="53" t="s">
        <v>135</v>
      </c>
      <c r="B696" s="55"/>
      <c r="C696" s="101"/>
      <c r="D696" s="101"/>
      <c r="E696" s="101"/>
      <c r="F696" s="99"/>
      <c r="G696" s="99"/>
    </row>
    <row r="697" spans="1:7" ht="45">
      <c r="A697" s="71" t="s">
        <v>309</v>
      </c>
      <c r="B697" s="55" t="s">
        <v>57</v>
      </c>
      <c r="C697" s="101">
        <v>1825325</v>
      </c>
      <c r="D697" s="101">
        <f>C697+D726-D756-D791</f>
        <v>1849633.7230000002</v>
      </c>
      <c r="E697" s="101">
        <f>D697+E726-E756-E791</f>
        <v>1953686.7683100002</v>
      </c>
      <c r="F697" s="101">
        <f>E697+F726-F756-F791</f>
        <v>2054714.58348096</v>
      </c>
      <c r="G697" s="101">
        <f>F697+G726-G756-G791</f>
        <v>2040003.0469672787</v>
      </c>
    </row>
    <row r="698" spans="1:7" ht="15.75" hidden="1">
      <c r="A698" s="107" t="s">
        <v>401</v>
      </c>
      <c r="B698" s="131" t="s">
        <v>57</v>
      </c>
      <c r="C698" s="132">
        <v>202861</v>
      </c>
      <c r="D698" s="132">
        <v>213253</v>
      </c>
      <c r="E698" s="132">
        <v>233020</v>
      </c>
      <c r="F698" s="132">
        <v>234413</v>
      </c>
      <c r="G698" s="132">
        <v>241102</v>
      </c>
    </row>
    <row r="699" spans="1:7" ht="15.75" hidden="1">
      <c r="A699" s="107" t="s">
        <v>402</v>
      </c>
      <c r="B699" s="131" t="s">
        <v>57</v>
      </c>
      <c r="C699" s="132">
        <v>298665</v>
      </c>
      <c r="D699" s="132">
        <v>312465</v>
      </c>
      <c r="E699" s="132">
        <v>327145</v>
      </c>
      <c r="F699" s="132">
        <v>342794</v>
      </c>
      <c r="G699" s="132">
        <v>359284</v>
      </c>
    </row>
    <row r="700" spans="1:7" ht="15.75" hidden="1">
      <c r="A700" s="107" t="s">
        <v>403</v>
      </c>
      <c r="B700" s="131" t="s">
        <v>57</v>
      </c>
      <c r="C700" s="132">
        <v>160195</v>
      </c>
      <c r="D700" s="132">
        <v>165100</v>
      </c>
      <c r="E700" s="132">
        <v>168500</v>
      </c>
      <c r="F700" s="132">
        <v>169500</v>
      </c>
      <c r="G700" s="132">
        <v>170500</v>
      </c>
    </row>
    <row r="701" spans="1:7" ht="15.75" hidden="1">
      <c r="A701" s="107" t="s">
        <v>404</v>
      </c>
      <c r="B701" s="131" t="s">
        <v>57</v>
      </c>
      <c r="C701" s="132">
        <v>178192</v>
      </c>
      <c r="D701" s="132">
        <v>181342</v>
      </c>
      <c r="E701" s="132">
        <v>196322</v>
      </c>
      <c r="F701" s="132">
        <v>207472</v>
      </c>
      <c r="G701" s="132">
        <v>225442</v>
      </c>
    </row>
    <row r="702" spans="1:7" ht="15.75" hidden="1">
      <c r="A702" s="107" t="s">
        <v>405</v>
      </c>
      <c r="B702" s="131" t="s">
        <v>57</v>
      </c>
      <c r="C702" s="132">
        <v>116493</v>
      </c>
      <c r="D702" s="132">
        <v>118200</v>
      </c>
      <c r="E702" s="132">
        <v>120300</v>
      </c>
      <c r="F702" s="132">
        <v>123250</v>
      </c>
      <c r="G702" s="132">
        <v>124410</v>
      </c>
    </row>
    <row r="703" spans="1:7" ht="15.75" hidden="1">
      <c r="A703" s="107" t="s">
        <v>409</v>
      </c>
      <c r="B703" s="131" t="s">
        <v>57</v>
      </c>
      <c r="C703" s="132">
        <v>390467</v>
      </c>
      <c r="D703" s="132">
        <v>400000</v>
      </c>
      <c r="E703" s="132">
        <v>400000</v>
      </c>
      <c r="F703" s="132">
        <v>400000</v>
      </c>
      <c r="G703" s="132">
        <v>450000</v>
      </c>
    </row>
    <row r="704" spans="1:7" ht="30" hidden="1">
      <c r="A704" s="107" t="s">
        <v>410</v>
      </c>
      <c r="B704" s="131" t="s">
        <v>57</v>
      </c>
      <c r="C704" s="132">
        <v>403280</v>
      </c>
      <c r="D704" s="132">
        <v>400300</v>
      </c>
      <c r="E704" s="132">
        <v>397460</v>
      </c>
      <c r="F704" s="132">
        <v>394760</v>
      </c>
      <c r="G704" s="132">
        <v>392160</v>
      </c>
    </row>
    <row r="705" spans="1:7" ht="30">
      <c r="A705" s="71" t="s">
        <v>328</v>
      </c>
      <c r="B705" s="55" t="s">
        <v>57</v>
      </c>
      <c r="C705" s="101"/>
      <c r="D705" s="101"/>
      <c r="E705" s="101"/>
      <c r="F705" s="102"/>
      <c r="G705" s="102"/>
    </row>
    <row r="706" spans="1:7" ht="30">
      <c r="A706" s="71" t="s">
        <v>310</v>
      </c>
      <c r="B706" s="55" t="s">
        <v>57</v>
      </c>
      <c r="C706" s="101">
        <v>571233</v>
      </c>
      <c r="D706" s="101">
        <f>C706+D736-D767-D804</f>
        <v>554058.631</v>
      </c>
      <c r="E706" s="101">
        <f>D706+E736-E767-E804</f>
        <v>538953.648235</v>
      </c>
      <c r="F706" s="101">
        <f>E706+F736-F767-F804</f>
        <v>522729.36828029994</v>
      </c>
      <c r="G706" s="101">
        <f>F706+G736-G767-G804</f>
        <v>510235.414421282</v>
      </c>
    </row>
    <row r="707" spans="1:7" ht="15.75" hidden="1">
      <c r="A707" s="111" t="s">
        <v>383</v>
      </c>
      <c r="B707" s="110" t="s">
        <v>57</v>
      </c>
      <c r="C707" s="112">
        <v>444876</v>
      </c>
      <c r="D707" s="112">
        <v>448180</v>
      </c>
      <c r="E707" s="112">
        <v>450500</v>
      </c>
      <c r="F707" s="113">
        <v>451830</v>
      </c>
      <c r="G707" s="113">
        <v>455000</v>
      </c>
    </row>
    <row r="708" spans="1:7" ht="60">
      <c r="A708" s="71" t="s">
        <v>325</v>
      </c>
      <c r="B708" s="55" t="s">
        <v>57</v>
      </c>
      <c r="C708" s="101">
        <v>12561</v>
      </c>
      <c r="D708" s="101">
        <f>C708+D738-D769-D806</f>
        <v>10983.32</v>
      </c>
      <c r="E708" s="101">
        <f>D708+E738-E769-E806</f>
        <v>9326.756</v>
      </c>
      <c r="F708" s="101">
        <f>E708+F738-F769-F806</f>
        <v>7587.363799999999</v>
      </c>
      <c r="G708" s="101">
        <f>F708+G738-G769-G806</f>
        <v>5761.001989999999</v>
      </c>
    </row>
    <row r="709" spans="1:7" ht="75">
      <c r="A709" s="53" t="s">
        <v>324</v>
      </c>
      <c r="B709" s="55" t="s">
        <v>57</v>
      </c>
      <c r="C709" s="101"/>
      <c r="D709" s="101"/>
      <c r="E709" s="101"/>
      <c r="F709" s="102"/>
      <c r="G709" s="102"/>
    </row>
    <row r="710" spans="1:7" ht="15.75">
      <c r="A710" s="71" t="s">
        <v>311</v>
      </c>
      <c r="B710" s="55" t="s">
        <v>57</v>
      </c>
      <c r="C710" s="101">
        <v>5</v>
      </c>
      <c r="D710" s="101">
        <f>C710+D740-D771-D808</f>
        <v>2.3</v>
      </c>
      <c r="E710" s="101">
        <f>D710+E740-E771-E808</f>
        <v>2.3</v>
      </c>
      <c r="F710" s="101">
        <f>E710+F740-F771-F808</f>
        <v>2.3</v>
      </c>
      <c r="G710" s="101">
        <f>F710+G740-G771-G808</f>
        <v>2.3</v>
      </c>
    </row>
    <row r="711" spans="1:7" ht="60">
      <c r="A711" s="71" t="s">
        <v>312</v>
      </c>
      <c r="B711" s="55" t="s">
        <v>57</v>
      </c>
      <c r="C711" s="101">
        <v>6110</v>
      </c>
      <c r="D711" s="101">
        <f aca="true" t="shared" si="4" ref="D711:G713">C711+D741-D773-D809</f>
        <v>12241.44</v>
      </c>
      <c r="E711" s="101">
        <f t="shared" si="4"/>
        <v>11434.452000000001</v>
      </c>
      <c r="F711" s="101">
        <f t="shared" si="4"/>
        <v>10587.1146</v>
      </c>
      <c r="G711" s="101">
        <f t="shared" si="4"/>
        <v>9697.41033</v>
      </c>
    </row>
    <row r="712" spans="1:7" ht="45">
      <c r="A712" s="72" t="s">
        <v>314</v>
      </c>
      <c r="B712" s="55" t="s">
        <v>57</v>
      </c>
      <c r="C712" s="101">
        <v>1487</v>
      </c>
      <c r="D712" s="101">
        <f t="shared" si="4"/>
        <v>1327.88</v>
      </c>
      <c r="E712" s="101">
        <f t="shared" si="4"/>
        <v>1160.804</v>
      </c>
      <c r="F712" s="101">
        <f t="shared" si="4"/>
        <v>985.3742000000001</v>
      </c>
      <c r="G712" s="101">
        <f t="shared" si="4"/>
        <v>801.17291</v>
      </c>
    </row>
    <row r="713" spans="1:7" ht="30">
      <c r="A713" s="71" t="s">
        <v>313</v>
      </c>
      <c r="B713" s="55" t="s">
        <v>57</v>
      </c>
      <c r="C713" s="101">
        <v>61025</v>
      </c>
      <c r="D713" s="101">
        <f t="shared" si="4"/>
        <v>55203.08</v>
      </c>
      <c r="E713" s="101">
        <f t="shared" si="4"/>
        <v>49090.064</v>
      </c>
      <c r="F713" s="101">
        <f t="shared" si="4"/>
        <v>42671.3972</v>
      </c>
      <c r="G713" s="101">
        <f t="shared" si="4"/>
        <v>35931.79706</v>
      </c>
    </row>
    <row r="714" spans="1:7" ht="30">
      <c r="A714" s="71" t="s">
        <v>315</v>
      </c>
      <c r="B714" s="55" t="s">
        <v>57</v>
      </c>
      <c r="C714" s="101"/>
      <c r="D714" s="101"/>
      <c r="E714" s="101"/>
      <c r="F714" s="102"/>
      <c r="G714" s="102"/>
    </row>
    <row r="715" spans="1:7" ht="30">
      <c r="A715" s="53" t="s">
        <v>316</v>
      </c>
      <c r="B715" s="55" t="s">
        <v>57</v>
      </c>
      <c r="C715" s="101"/>
      <c r="D715" s="101"/>
      <c r="E715" s="101"/>
      <c r="F715" s="102"/>
      <c r="G715" s="102"/>
    </row>
    <row r="716" spans="1:7" ht="30">
      <c r="A716" s="71" t="s">
        <v>317</v>
      </c>
      <c r="B716" s="55" t="s">
        <v>57</v>
      </c>
      <c r="C716" s="101">
        <v>70930</v>
      </c>
      <c r="D716" s="101">
        <f>C716+D746-D778-D814</f>
        <v>68950.88</v>
      </c>
      <c r="E716" s="101">
        <f>D716+E746-E778-E814</f>
        <v>66872.804</v>
      </c>
      <c r="F716" s="101">
        <f>E716+F746-F778-F814</f>
        <v>64690.8242</v>
      </c>
      <c r="G716" s="101">
        <f>F716+G746-G778-G814</f>
        <v>62399.74541</v>
      </c>
    </row>
    <row r="717" spans="1:7" ht="45">
      <c r="A717" s="53" t="s">
        <v>326</v>
      </c>
      <c r="B717" s="55" t="s">
        <v>57</v>
      </c>
      <c r="C717" s="101"/>
      <c r="D717" s="101"/>
      <c r="E717" s="101"/>
      <c r="F717" s="102"/>
      <c r="G717" s="102"/>
    </row>
    <row r="718" spans="1:7" ht="60">
      <c r="A718" s="73" t="s">
        <v>318</v>
      </c>
      <c r="B718" s="55" t="s">
        <v>57</v>
      </c>
      <c r="C718" s="101"/>
      <c r="D718" s="101"/>
      <c r="E718" s="101"/>
      <c r="F718" s="102"/>
      <c r="G718" s="102"/>
    </row>
    <row r="719" spans="1:7" ht="60">
      <c r="A719" s="53" t="s">
        <v>319</v>
      </c>
      <c r="B719" s="69" t="s">
        <v>57</v>
      </c>
      <c r="C719" s="101">
        <v>96355</v>
      </c>
      <c r="D719" s="101">
        <f aca="true" t="shared" si="5" ref="D719:G721">C719+D749-D781-D817</f>
        <v>97684.94</v>
      </c>
      <c r="E719" s="101">
        <f t="shared" si="5"/>
        <v>98962.944</v>
      </c>
      <c r="F719" s="101">
        <f t="shared" si="5"/>
        <v>100181.67788</v>
      </c>
      <c r="G719" s="101">
        <f t="shared" si="5"/>
        <v>101333.2513212</v>
      </c>
    </row>
    <row r="720" spans="1:7" ht="15.75">
      <c r="A720" s="73" t="s">
        <v>320</v>
      </c>
      <c r="B720" s="69" t="s">
        <v>57</v>
      </c>
      <c r="C720" s="100">
        <v>183673</v>
      </c>
      <c r="D720" s="100">
        <f t="shared" si="5"/>
        <v>178910.34</v>
      </c>
      <c r="E720" s="100">
        <f t="shared" si="5"/>
        <v>173733.0056</v>
      </c>
      <c r="F720" s="100">
        <f t="shared" si="5"/>
        <v>168112.248892</v>
      </c>
      <c r="G720" s="100">
        <f t="shared" si="5"/>
        <v>162017.48107019998</v>
      </c>
    </row>
    <row r="721" spans="1:7" ht="45">
      <c r="A721" s="73" t="s">
        <v>321</v>
      </c>
      <c r="B721" s="69" t="s">
        <v>57</v>
      </c>
      <c r="C721" s="100">
        <v>15610</v>
      </c>
      <c r="D721" s="100">
        <f t="shared" si="5"/>
        <v>14941.3</v>
      </c>
      <c r="E721" s="100">
        <f t="shared" si="5"/>
        <v>14230.4396</v>
      </c>
      <c r="F721" s="100">
        <f t="shared" si="5"/>
        <v>13474.80764</v>
      </c>
      <c r="G721" s="100">
        <f t="shared" si="5"/>
        <v>12671.633028960001</v>
      </c>
    </row>
    <row r="722" spans="1:7" ht="60">
      <c r="A722" s="73" t="s">
        <v>322</v>
      </c>
      <c r="B722" s="69" t="s">
        <v>57</v>
      </c>
      <c r="C722" s="100"/>
      <c r="D722" s="100"/>
      <c r="E722" s="100"/>
      <c r="F722" s="102"/>
      <c r="G722" s="102"/>
    </row>
    <row r="723" spans="1:7" ht="30">
      <c r="A723" s="53" t="s">
        <v>323</v>
      </c>
      <c r="B723" s="69" t="s">
        <v>57</v>
      </c>
      <c r="C723" s="100">
        <v>4447</v>
      </c>
      <c r="D723" s="100">
        <f>C723+D753-D787-D821</f>
        <v>4225.48</v>
      </c>
      <c r="E723" s="100">
        <f>D723+E753-E787-E821</f>
        <v>3992.8839999999996</v>
      </c>
      <c r="F723" s="100">
        <f>E723+F753-F787-F821</f>
        <v>3748.6581999999994</v>
      </c>
      <c r="G723" s="100">
        <f>F723+G753-G787-G821</f>
        <v>3492.2211099999995</v>
      </c>
    </row>
    <row r="724" spans="1:7" ht="30.75" customHeight="1">
      <c r="A724" s="74" t="s">
        <v>158</v>
      </c>
      <c r="B724" s="55" t="s">
        <v>57</v>
      </c>
      <c r="C724" s="101">
        <f>C726+C735+C736+C738+C739+C740+C741+C742+C743+C744+C745+C746+C747+C748+C749+C750+C751+C752+C753</f>
        <v>680592</v>
      </c>
      <c r="D724" s="101">
        <f>D726+D735+D736+D738+D739+D740+D741+D742+D743+D744+D745+D746+D747+D748+D749+D750+D751+D752+D753</f>
        <v>497785.6549999999</v>
      </c>
      <c r="E724" s="101">
        <f>E726+E735+E736+E738+E739+E740+E741+E742+E743+E744+E745+E746+E747+E748+E749+E750+E751+E752+E753</f>
        <v>580287.9243949999</v>
      </c>
      <c r="F724" s="101">
        <f>F726+F735+F736+F738+F739+F740+F741+F742+F743+F744+F745+F746+F747+F748+F749+F750+F751+F752+F753</f>
        <v>582256.3407881</v>
      </c>
      <c r="G724" s="101">
        <f>G726+G735+G736+G738+G739+G740+G741+G742+G743+G744+G745+G746+G747+G748+G749+G750+G751+G752+G753</f>
        <v>482660.0581011379</v>
      </c>
    </row>
    <row r="725" spans="1:7" ht="45">
      <c r="A725" s="53" t="s">
        <v>135</v>
      </c>
      <c r="B725" s="55"/>
      <c r="C725" s="101"/>
      <c r="D725" s="101"/>
      <c r="E725" s="101"/>
      <c r="F725" s="99"/>
      <c r="G725" s="99"/>
    </row>
    <row r="726" spans="1:7" ht="45">
      <c r="A726" s="71" t="s">
        <v>309</v>
      </c>
      <c r="B726" s="55" t="s">
        <v>57</v>
      </c>
      <c r="C726" s="101">
        <v>601001</v>
      </c>
      <c r="D726" s="101">
        <f>C726*0.7</f>
        <v>420700.69999999995</v>
      </c>
      <c r="E726" s="101">
        <f>D726*1.2</f>
        <v>504840.8399999999</v>
      </c>
      <c r="F726" s="102">
        <f>E726*1.00028</f>
        <v>504982.19543519994</v>
      </c>
      <c r="G726" s="102">
        <f>F726*0.79</f>
        <v>398935.93439380795</v>
      </c>
    </row>
    <row r="727" spans="1:7" ht="15.75" hidden="1">
      <c r="A727" s="107" t="s">
        <v>399</v>
      </c>
      <c r="B727" s="131" t="s">
        <v>57</v>
      </c>
      <c r="C727" s="132">
        <v>36788</v>
      </c>
      <c r="D727" s="132">
        <v>36800</v>
      </c>
      <c r="E727" s="132">
        <v>36850</v>
      </c>
      <c r="F727" s="132">
        <v>36900</v>
      </c>
      <c r="G727" s="132">
        <v>36950</v>
      </c>
    </row>
    <row r="728" spans="1:7" ht="15.75" hidden="1">
      <c r="A728" s="107" t="s">
        <v>401</v>
      </c>
      <c r="B728" s="131" t="s">
        <v>57</v>
      </c>
      <c r="C728" s="132">
        <v>44181</v>
      </c>
      <c r="D728" s="132">
        <v>35180</v>
      </c>
      <c r="E728" s="132">
        <v>36251</v>
      </c>
      <c r="F728" s="132">
        <v>40018</v>
      </c>
      <c r="G728" s="132">
        <v>41018</v>
      </c>
    </row>
    <row r="729" spans="1:7" ht="15.75" hidden="1">
      <c r="A729" s="107" t="s">
        <v>402</v>
      </c>
      <c r="B729" s="131" t="s">
        <v>57</v>
      </c>
      <c r="C729" s="132">
        <v>43674</v>
      </c>
      <c r="D729" s="132">
        <v>46310</v>
      </c>
      <c r="E729" s="132">
        <v>47420</v>
      </c>
      <c r="F729" s="132">
        <v>48300</v>
      </c>
      <c r="G729" s="132">
        <v>49720</v>
      </c>
    </row>
    <row r="730" spans="1:7" ht="15.75" hidden="1">
      <c r="A730" s="107" t="s">
        <v>403</v>
      </c>
      <c r="B730" s="131" t="s">
        <v>57</v>
      </c>
      <c r="C730" s="132">
        <v>42685</v>
      </c>
      <c r="D730" s="132">
        <v>30000</v>
      </c>
      <c r="E730" s="132">
        <v>30000</v>
      </c>
      <c r="F730" s="132">
        <v>30000</v>
      </c>
      <c r="G730" s="132">
        <v>30000</v>
      </c>
    </row>
    <row r="731" spans="1:7" ht="15.75" hidden="1">
      <c r="A731" s="107" t="s">
        <v>404</v>
      </c>
      <c r="B731" s="131" t="s">
        <v>57</v>
      </c>
      <c r="C731" s="132">
        <v>19809</v>
      </c>
      <c r="D731" s="132">
        <v>19500</v>
      </c>
      <c r="E731" s="132">
        <v>31000</v>
      </c>
      <c r="F731" s="132">
        <v>28000</v>
      </c>
      <c r="G731" s="132">
        <v>35000</v>
      </c>
    </row>
    <row r="732" spans="1:7" ht="15.75" hidden="1">
      <c r="A732" s="107" t="s">
        <v>405</v>
      </c>
      <c r="B732" s="131" t="s">
        <v>57</v>
      </c>
      <c r="C732" s="132">
        <v>32155</v>
      </c>
      <c r="D732" s="132">
        <v>34000</v>
      </c>
      <c r="E732" s="132">
        <v>35000</v>
      </c>
      <c r="F732" s="132">
        <v>35000</v>
      </c>
      <c r="G732" s="132">
        <v>35000</v>
      </c>
    </row>
    <row r="733" spans="1:7" ht="15.75" hidden="1">
      <c r="A733" s="107" t="s">
        <v>409</v>
      </c>
      <c r="B733" s="131" t="s">
        <v>57</v>
      </c>
      <c r="C733" s="132">
        <v>117520</v>
      </c>
      <c r="D733" s="132">
        <v>57200</v>
      </c>
      <c r="E733" s="132">
        <v>102000</v>
      </c>
      <c r="F733" s="132">
        <v>99000</v>
      </c>
      <c r="G733" s="132">
        <v>10000</v>
      </c>
    </row>
    <row r="734" spans="1:7" ht="30" hidden="1">
      <c r="A734" s="107" t="s">
        <v>410</v>
      </c>
      <c r="B734" s="131" t="s">
        <v>57</v>
      </c>
      <c r="C734" s="132">
        <v>152645</v>
      </c>
      <c r="D734" s="132">
        <v>44244</v>
      </c>
      <c r="E734" s="132">
        <v>45595</v>
      </c>
      <c r="F734" s="132">
        <v>47000</v>
      </c>
      <c r="G734" s="132">
        <v>50000</v>
      </c>
    </row>
    <row r="735" spans="1:7" ht="30">
      <c r="A735" s="71" t="s">
        <v>328</v>
      </c>
      <c r="B735" s="55" t="s">
        <v>57</v>
      </c>
      <c r="C735" s="101"/>
      <c r="D735" s="101"/>
      <c r="E735" s="101"/>
      <c r="F735" s="102"/>
      <c r="G735" s="102"/>
    </row>
    <row r="736" spans="1:7" ht="30">
      <c r="A736" s="71" t="s">
        <v>310</v>
      </c>
      <c r="B736" s="55" t="s">
        <v>57</v>
      </c>
      <c r="C736" s="101">
        <v>45595</v>
      </c>
      <c r="D736" s="101">
        <f>C736*1.129</f>
        <v>51476.755</v>
      </c>
      <c r="E736" s="101">
        <f>D736*1.089</f>
        <v>56058.186194999995</v>
      </c>
      <c r="F736" s="102">
        <f>E736*1.02</f>
        <v>57179.34991889999</v>
      </c>
      <c r="G736" s="102">
        <f>F736*1.1</f>
        <v>62897.28491079</v>
      </c>
    </row>
    <row r="737" spans="1:7" ht="15.75" hidden="1">
      <c r="A737" s="109" t="s">
        <v>383</v>
      </c>
      <c r="B737" s="110" t="s">
        <v>57</v>
      </c>
      <c r="C737" s="112">
        <v>39852</v>
      </c>
      <c r="D737" s="112">
        <v>45000</v>
      </c>
      <c r="E737" s="112">
        <v>49000</v>
      </c>
      <c r="F737" s="113">
        <v>50000</v>
      </c>
      <c r="G737" s="113">
        <v>55000</v>
      </c>
    </row>
    <row r="738" spans="1:7" ht="60">
      <c r="A738" s="71" t="s">
        <v>325</v>
      </c>
      <c r="B738" s="55" t="s">
        <v>57</v>
      </c>
      <c r="C738" s="101"/>
      <c r="D738" s="101"/>
      <c r="E738" s="101"/>
      <c r="F738" s="102"/>
      <c r="G738" s="102"/>
    </row>
    <row r="739" spans="1:7" ht="75">
      <c r="A739" s="53" t="s">
        <v>324</v>
      </c>
      <c r="B739" s="55" t="s">
        <v>57</v>
      </c>
      <c r="C739" s="101"/>
      <c r="D739" s="101"/>
      <c r="E739" s="101"/>
      <c r="F739" s="102"/>
      <c r="G739" s="102"/>
    </row>
    <row r="740" spans="1:7" ht="15.75">
      <c r="A740" s="71" t="s">
        <v>311</v>
      </c>
      <c r="B740" s="55" t="s">
        <v>57</v>
      </c>
      <c r="C740" s="101"/>
      <c r="D740" s="101"/>
      <c r="E740" s="101"/>
      <c r="F740" s="102"/>
      <c r="G740" s="102"/>
    </row>
    <row r="741" spans="1:7" ht="60">
      <c r="A741" s="71" t="s">
        <v>312</v>
      </c>
      <c r="B741" s="55" t="s">
        <v>57</v>
      </c>
      <c r="C741" s="101">
        <v>6788</v>
      </c>
      <c r="D741" s="101">
        <v>6900</v>
      </c>
      <c r="E741" s="101"/>
      <c r="F741" s="102"/>
      <c r="G741" s="102"/>
    </row>
    <row r="742" spans="1:7" ht="45">
      <c r="A742" s="72" t="s">
        <v>314</v>
      </c>
      <c r="B742" s="55" t="s">
        <v>57</v>
      </c>
      <c r="C742" s="101"/>
      <c r="D742" s="101"/>
      <c r="E742" s="101"/>
      <c r="F742" s="102"/>
      <c r="G742" s="102"/>
    </row>
    <row r="743" spans="1:7" ht="30">
      <c r="A743" s="71" t="s">
        <v>313</v>
      </c>
      <c r="B743" s="55" t="s">
        <v>57</v>
      </c>
      <c r="C743" s="101"/>
      <c r="D743" s="101"/>
      <c r="E743" s="101"/>
      <c r="F743" s="102"/>
      <c r="G743" s="102"/>
    </row>
    <row r="744" spans="1:7" ht="30">
      <c r="A744" s="71" t="s">
        <v>315</v>
      </c>
      <c r="B744" s="55" t="s">
        <v>57</v>
      </c>
      <c r="C744" s="101"/>
      <c r="D744" s="101"/>
      <c r="E744" s="101"/>
      <c r="F744" s="102"/>
      <c r="G744" s="102"/>
    </row>
    <row r="745" spans="1:7" ht="30">
      <c r="A745" s="53" t="s">
        <v>316</v>
      </c>
      <c r="B745" s="55" t="s">
        <v>57</v>
      </c>
      <c r="C745" s="101"/>
      <c r="D745" s="101"/>
      <c r="E745" s="101"/>
      <c r="F745" s="102"/>
      <c r="G745" s="102"/>
    </row>
    <row r="746" spans="1:7" ht="30">
      <c r="A746" s="71" t="s">
        <v>317</v>
      </c>
      <c r="B746" s="55" t="s">
        <v>57</v>
      </c>
      <c r="C746" s="101">
        <v>3625</v>
      </c>
      <c r="D746" s="101"/>
      <c r="E746" s="101"/>
      <c r="F746" s="102"/>
      <c r="G746" s="102"/>
    </row>
    <row r="747" spans="1:7" ht="45">
      <c r="A747" s="53" t="s">
        <v>326</v>
      </c>
      <c r="B747" s="55" t="s">
        <v>57</v>
      </c>
      <c r="C747" s="101"/>
      <c r="D747" s="101"/>
      <c r="E747" s="101"/>
      <c r="F747" s="102"/>
      <c r="G747" s="102"/>
    </row>
    <row r="748" spans="1:7" ht="60">
      <c r="A748" s="73" t="s">
        <v>318</v>
      </c>
      <c r="B748" s="55" t="s">
        <v>57</v>
      </c>
      <c r="C748" s="101"/>
      <c r="D748" s="101"/>
      <c r="E748" s="101"/>
      <c r="F748" s="102"/>
      <c r="G748" s="102"/>
    </row>
    <row r="749" spans="1:7" ht="60">
      <c r="A749" s="53" t="s">
        <v>319</v>
      </c>
      <c r="B749" s="69" t="s">
        <v>57</v>
      </c>
      <c r="C749" s="101">
        <v>16919</v>
      </c>
      <c r="D749" s="101">
        <f>C749*0.7</f>
        <v>11843.3</v>
      </c>
      <c r="E749" s="101">
        <f>D749*1.04</f>
        <v>12317.032</v>
      </c>
      <c r="F749" s="101">
        <f>E749*1.04</f>
        <v>12809.71328</v>
      </c>
      <c r="G749" s="101">
        <f>F749*1.04</f>
        <v>13322.1018112</v>
      </c>
    </row>
    <row r="750" spans="1:7" ht="15.75">
      <c r="A750" s="73" t="s">
        <v>320</v>
      </c>
      <c r="B750" s="69" t="s">
        <v>57</v>
      </c>
      <c r="C750" s="100">
        <v>6566</v>
      </c>
      <c r="D750" s="100">
        <f>C750*1.03</f>
        <v>6762.9800000000005</v>
      </c>
      <c r="E750" s="100">
        <f>D750*1.03</f>
        <v>6965.8694000000005</v>
      </c>
      <c r="F750" s="102">
        <f>E750*1.03</f>
        <v>7174.845482000001</v>
      </c>
      <c r="G750" s="102">
        <f>F750*1.03</f>
        <v>7390.090846460001</v>
      </c>
    </row>
    <row r="751" spans="1:7" ht="45">
      <c r="A751" s="73" t="s">
        <v>321</v>
      </c>
      <c r="B751" s="69" t="s">
        <v>57</v>
      </c>
      <c r="C751" s="100">
        <v>98</v>
      </c>
      <c r="D751" s="100">
        <f>C751*1.04</f>
        <v>101.92</v>
      </c>
      <c r="E751" s="100">
        <f>D751*1.04</f>
        <v>105.99680000000001</v>
      </c>
      <c r="F751" s="100">
        <f>E751*1.04</f>
        <v>110.23667200000001</v>
      </c>
      <c r="G751" s="100">
        <f>F751*1.04</f>
        <v>114.64613888000002</v>
      </c>
    </row>
    <row r="752" spans="1:7" ht="60">
      <c r="A752" s="73" t="s">
        <v>322</v>
      </c>
      <c r="B752" s="69" t="s">
        <v>57</v>
      </c>
      <c r="C752" s="100"/>
      <c r="D752" s="100"/>
      <c r="E752" s="100"/>
      <c r="F752" s="102"/>
      <c r="G752" s="102"/>
    </row>
    <row r="753" spans="1:7" ht="30">
      <c r="A753" s="53" t="s">
        <v>323</v>
      </c>
      <c r="B753" s="69" t="s">
        <v>57</v>
      </c>
      <c r="C753" s="100"/>
      <c r="D753" s="100"/>
      <c r="E753" s="100"/>
      <c r="F753" s="102"/>
      <c r="G753" s="102"/>
    </row>
    <row r="754" spans="1:7" ht="29.25">
      <c r="A754" s="75" t="s">
        <v>70</v>
      </c>
      <c r="B754" s="55" t="s">
        <v>57</v>
      </c>
      <c r="C754" s="101">
        <f>C756+C766+C767+C769+C770+C771+C773+C774+C775+C776+C777+C778+C779+C780+C781+C782+C783+C785+C787</f>
        <v>188811</v>
      </c>
      <c r="D754" s="101">
        <f>D756+D766+D767+D769+D770+D771+D773+D774+D775+D776+D777+D778+D779+D780+D781+D782+D783+D785+D787</f>
        <v>115750.93200000002</v>
      </c>
      <c r="E754" s="101">
        <f>E756+E766+E767+E769+E770+E771+E773+E774+E775+E776+E777+E778+E779+E780+E781+E782+E783+E785+E787</f>
        <v>118526.7669</v>
      </c>
      <c r="F754" s="101">
        <f>F756+F766+F767+F769+F770+F771+F773+F774+F775+F776+F777+F778+F779+F780+F781+F782+F783+F785+F787</f>
        <v>120017.8413779</v>
      </c>
      <c r="G754" s="101">
        <f>G756+G766+G767+G769+G770+G771+G773+G774+G775+G776+G777+G778+G779+G780+G781+G782+G783+G785+G787</f>
        <v>120978.3358545592</v>
      </c>
    </row>
    <row r="755" spans="1:7" ht="45">
      <c r="A755" s="53" t="s">
        <v>135</v>
      </c>
      <c r="B755" s="55"/>
      <c r="C755" s="101"/>
      <c r="D755" s="101"/>
      <c r="E755" s="101"/>
      <c r="F755" s="99"/>
      <c r="G755" s="99"/>
    </row>
    <row r="756" spans="1:7" ht="45">
      <c r="A756" s="71" t="s">
        <v>309</v>
      </c>
      <c r="B756" s="55" t="s">
        <v>57</v>
      </c>
      <c r="C756" s="101">
        <v>114052</v>
      </c>
      <c r="D756" s="101">
        <f>C756*0.931</f>
        <v>106182.41200000001</v>
      </c>
      <c r="E756" s="101">
        <f>D756*1.025</f>
        <v>108836.97230000001</v>
      </c>
      <c r="F756" s="102">
        <f>E756*1.013</f>
        <v>110251.8529399</v>
      </c>
      <c r="G756" s="102">
        <f>F756*1.008</f>
        <v>111133.8677634192</v>
      </c>
    </row>
    <row r="757" spans="1:7" ht="15.75" hidden="1">
      <c r="A757" s="107" t="s">
        <v>399</v>
      </c>
      <c r="B757" s="131" t="s">
        <v>57</v>
      </c>
      <c r="C757" s="132">
        <v>14835</v>
      </c>
      <c r="D757" s="132">
        <v>15800</v>
      </c>
      <c r="E757" s="132">
        <v>16000</v>
      </c>
      <c r="F757" s="132">
        <v>16500</v>
      </c>
      <c r="G757" s="132">
        <v>16800</v>
      </c>
    </row>
    <row r="758" spans="1:7" ht="15.75" hidden="1">
      <c r="A758" s="107" t="s">
        <v>401</v>
      </c>
      <c r="B758" s="131" t="s">
        <v>57</v>
      </c>
      <c r="C758" s="132">
        <v>8401</v>
      </c>
      <c r="D758" s="132">
        <v>8018</v>
      </c>
      <c r="E758" s="132">
        <v>8904</v>
      </c>
      <c r="F758" s="132">
        <v>9001</v>
      </c>
      <c r="G758" s="132">
        <v>9102</v>
      </c>
    </row>
    <row r="759" spans="1:7" ht="15.75" hidden="1">
      <c r="A759" s="107" t="s">
        <v>402</v>
      </c>
      <c r="B759" s="131" t="s">
        <v>57</v>
      </c>
      <c r="C759" s="132">
        <v>6645</v>
      </c>
      <c r="D759" s="132">
        <v>6113</v>
      </c>
      <c r="E759" s="132">
        <v>5710</v>
      </c>
      <c r="F759" s="132">
        <v>5120</v>
      </c>
      <c r="G759" s="132">
        <v>4890</v>
      </c>
    </row>
    <row r="760" spans="1:7" ht="15.75" hidden="1">
      <c r="A760" s="107" t="s">
        <v>403</v>
      </c>
      <c r="B760" s="131" t="s">
        <v>57</v>
      </c>
      <c r="C760" s="132">
        <v>12773</v>
      </c>
      <c r="D760" s="132">
        <v>13500</v>
      </c>
      <c r="E760" s="132">
        <v>14000</v>
      </c>
      <c r="F760" s="132">
        <v>14500</v>
      </c>
      <c r="G760" s="132">
        <v>14500</v>
      </c>
    </row>
    <row r="761" spans="1:7" ht="15.75" hidden="1">
      <c r="A761" s="107" t="s">
        <v>404</v>
      </c>
      <c r="B761" s="131" t="s">
        <v>57</v>
      </c>
      <c r="C761" s="132"/>
      <c r="D761" s="132"/>
      <c r="E761" s="132"/>
      <c r="F761" s="132"/>
      <c r="G761" s="132"/>
    </row>
    <row r="762" spans="1:7" ht="15.75" hidden="1">
      <c r="A762" s="107" t="s">
        <v>405</v>
      </c>
      <c r="B762" s="131" t="s">
        <v>57</v>
      </c>
      <c r="C762" s="132">
        <v>12601</v>
      </c>
      <c r="D762" s="132">
        <v>12700</v>
      </c>
      <c r="E762" s="132">
        <v>13000</v>
      </c>
      <c r="F762" s="132">
        <v>14000</v>
      </c>
      <c r="G762" s="132">
        <v>15000</v>
      </c>
    </row>
    <row r="763" spans="1:7" ht="15.75" hidden="1">
      <c r="A763" s="107" t="s">
        <v>407</v>
      </c>
      <c r="B763" s="131" t="s">
        <v>57</v>
      </c>
      <c r="C763" s="132">
        <v>1</v>
      </c>
      <c r="D763" s="132">
        <v>1</v>
      </c>
      <c r="E763" s="132">
        <v>1</v>
      </c>
      <c r="F763" s="132">
        <v>1</v>
      </c>
      <c r="G763" s="132">
        <v>1</v>
      </c>
    </row>
    <row r="764" spans="1:7" ht="15.75" hidden="1">
      <c r="A764" s="107" t="s">
        <v>409</v>
      </c>
      <c r="B764" s="131" t="s">
        <v>57</v>
      </c>
      <c r="C764" s="132">
        <v>8027</v>
      </c>
      <c r="D764" s="132">
        <v>2000</v>
      </c>
      <c r="E764" s="132">
        <v>2500</v>
      </c>
      <c r="F764" s="132">
        <v>2000</v>
      </c>
      <c r="G764" s="132">
        <v>1500</v>
      </c>
    </row>
    <row r="765" spans="1:7" ht="30" hidden="1">
      <c r="A765" s="107" t="s">
        <v>410</v>
      </c>
      <c r="B765" s="131" t="s">
        <v>57</v>
      </c>
      <c r="C765" s="132">
        <v>20666</v>
      </c>
      <c r="D765" s="132">
        <v>20000</v>
      </c>
      <c r="E765" s="132">
        <v>20000</v>
      </c>
      <c r="F765" s="132">
        <v>20000</v>
      </c>
      <c r="G765" s="132">
        <v>20000</v>
      </c>
    </row>
    <row r="766" spans="1:7" ht="30">
      <c r="A766" s="71" t="s">
        <v>328</v>
      </c>
      <c r="B766" s="55" t="s">
        <v>57</v>
      </c>
      <c r="C766" s="101"/>
      <c r="D766" s="101"/>
      <c r="E766" s="101"/>
      <c r="F766" s="102"/>
      <c r="G766" s="102"/>
    </row>
    <row r="767" spans="1:7" ht="30">
      <c r="A767" s="71" t="s">
        <v>310</v>
      </c>
      <c r="B767" s="55" t="s">
        <v>57</v>
      </c>
      <c r="C767" s="101">
        <v>3315</v>
      </c>
      <c r="D767" s="101">
        <v>7100</v>
      </c>
      <c r="E767" s="101">
        <v>7150</v>
      </c>
      <c r="F767" s="102">
        <v>7150</v>
      </c>
      <c r="G767" s="102">
        <v>7150</v>
      </c>
    </row>
    <row r="768" spans="1:7" ht="17.25" customHeight="1" hidden="1">
      <c r="A768" s="109" t="s">
        <v>383</v>
      </c>
      <c r="B768" s="110" t="s">
        <v>57</v>
      </c>
      <c r="C768" s="112"/>
      <c r="D768" s="112">
        <v>7100</v>
      </c>
      <c r="E768" s="112">
        <v>7150</v>
      </c>
      <c r="F768" s="113">
        <v>7150</v>
      </c>
      <c r="G768" s="113">
        <v>7150</v>
      </c>
    </row>
    <row r="769" spans="1:7" ht="60">
      <c r="A769" s="71" t="s">
        <v>325</v>
      </c>
      <c r="B769" s="55" t="s">
        <v>57</v>
      </c>
      <c r="C769" s="101"/>
      <c r="D769" s="101"/>
      <c r="E769" s="101"/>
      <c r="F769" s="102"/>
      <c r="G769" s="102"/>
    </row>
    <row r="770" spans="1:7" ht="75">
      <c r="A770" s="53" t="s">
        <v>324</v>
      </c>
      <c r="B770" s="55" t="s">
        <v>57</v>
      </c>
      <c r="C770" s="101"/>
      <c r="D770" s="101"/>
      <c r="E770" s="101"/>
      <c r="F770" s="102"/>
      <c r="G770" s="102"/>
    </row>
    <row r="771" spans="1:7" ht="15.75">
      <c r="A771" s="71" t="s">
        <v>311</v>
      </c>
      <c r="B771" s="55" t="s">
        <v>57</v>
      </c>
      <c r="C771" s="101">
        <v>0</v>
      </c>
      <c r="D771" s="101">
        <v>2.7</v>
      </c>
      <c r="E771" s="101">
        <v>0</v>
      </c>
      <c r="F771" s="102">
        <v>0</v>
      </c>
      <c r="G771" s="102">
        <v>0</v>
      </c>
    </row>
    <row r="772" spans="1:7" ht="15.75" hidden="1">
      <c r="A772" s="111" t="s">
        <v>382</v>
      </c>
      <c r="B772" s="110" t="s">
        <v>57</v>
      </c>
      <c r="C772" s="112">
        <v>0</v>
      </c>
      <c r="D772" s="112">
        <v>2.7</v>
      </c>
      <c r="E772" s="112">
        <v>0</v>
      </c>
      <c r="F772" s="113">
        <v>0</v>
      </c>
      <c r="G772" s="113">
        <v>0</v>
      </c>
    </row>
    <row r="773" spans="1:7" ht="60">
      <c r="A773" s="71" t="s">
        <v>312</v>
      </c>
      <c r="B773" s="55" t="s">
        <v>57</v>
      </c>
      <c r="C773" s="101"/>
      <c r="D773" s="101"/>
      <c r="E773" s="101"/>
      <c r="F773" s="102"/>
      <c r="G773" s="102"/>
    </row>
    <row r="774" spans="1:7" ht="45">
      <c r="A774" s="72" t="s">
        <v>314</v>
      </c>
      <c r="B774" s="55" t="s">
        <v>57</v>
      </c>
      <c r="C774" s="101"/>
      <c r="D774" s="101"/>
      <c r="E774" s="101"/>
      <c r="F774" s="102"/>
      <c r="G774" s="102"/>
    </row>
    <row r="775" spans="1:7" ht="30">
      <c r="A775" s="71" t="s">
        <v>313</v>
      </c>
      <c r="B775" s="55" t="s">
        <v>57</v>
      </c>
      <c r="C775" s="101"/>
      <c r="D775" s="101"/>
      <c r="E775" s="101"/>
      <c r="F775" s="102"/>
      <c r="G775" s="102"/>
    </row>
    <row r="776" spans="1:7" ht="30">
      <c r="A776" s="71" t="s">
        <v>315</v>
      </c>
      <c r="B776" s="55" t="s">
        <v>57</v>
      </c>
      <c r="C776" s="101"/>
      <c r="D776" s="101"/>
      <c r="E776" s="101"/>
      <c r="F776" s="102"/>
      <c r="G776" s="102"/>
    </row>
    <row r="777" spans="1:7" ht="30">
      <c r="A777" s="53" t="s">
        <v>316</v>
      </c>
      <c r="B777" s="55" t="s">
        <v>57</v>
      </c>
      <c r="C777" s="101"/>
      <c r="D777" s="101"/>
      <c r="E777" s="101"/>
      <c r="F777" s="102"/>
      <c r="G777" s="102"/>
    </row>
    <row r="778" spans="1:7" ht="30">
      <c r="A778" s="71" t="s">
        <v>317</v>
      </c>
      <c r="B778" s="55" t="s">
        <v>57</v>
      </c>
      <c r="C778" s="101">
        <v>67954</v>
      </c>
      <c r="D778" s="101"/>
      <c r="E778" s="101"/>
      <c r="F778" s="101"/>
      <c r="G778" s="101"/>
    </row>
    <row r="779" spans="1:7" ht="45">
      <c r="A779" s="53" t="s">
        <v>326</v>
      </c>
      <c r="B779" s="55" t="s">
        <v>57</v>
      </c>
      <c r="C779" s="101"/>
      <c r="D779" s="101"/>
      <c r="E779" s="101"/>
      <c r="F779" s="102"/>
      <c r="G779" s="102"/>
    </row>
    <row r="780" spans="1:7" ht="60">
      <c r="A780" s="73" t="s">
        <v>318</v>
      </c>
      <c r="B780" s="55" t="s">
        <v>57</v>
      </c>
      <c r="C780" s="101"/>
      <c r="D780" s="101"/>
      <c r="E780" s="101"/>
      <c r="F780" s="102"/>
      <c r="G780" s="102"/>
    </row>
    <row r="781" spans="1:7" ht="60">
      <c r="A781" s="53" t="s">
        <v>319</v>
      </c>
      <c r="B781" s="69" t="s">
        <v>57</v>
      </c>
      <c r="C781" s="101">
        <v>603</v>
      </c>
      <c r="D781" s="101"/>
      <c r="E781" s="101"/>
      <c r="F781" s="102"/>
      <c r="G781" s="102"/>
    </row>
    <row r="782" spans="1:7" ht="15.75">
      <c r="A782" s="73" t="s">
        <v>320</v>
      </c>
      <c r="B782" s="69" t="s">
        <v>57</v>
      </c>
      <c r="C782" s="100">
        <v>2394</v>
      </c>
      <c r="D782" s="100">
        <f>C782*1.03</f>
        <v>2465.82</v>
      </c>
      <c r="E782" s="100">
        <f>D782*1.03</f>
        <v>2539.7946</v>
      </c>
      <c r="F782" s="102">
        <f>E782*1.03</f>
        <v>2615.9884380000003</v>
      </c>
      <c r="G782" s="102">
        <f>F782*1.03</f>
        <v>2694.4680911400005</v>
      </c>
    </row>
    <row r="783" spans="1:7" ht="45">
      <c r="A783" s="73" t="s">
        <v>321</v>
      </c>
      <c r="B783" s="69" t="s">
        <v>57</v>
      </c>
      <c r="C783" s="100">
        <v>493</v>
      </c>
      <c r="D783" s="100"/>
      <c r="E783" s="100"/>
      <c r="F783" s="100"/>
      <c r="G783" s="100"/>
    </row>
    <row r="784" spans="1:7" ht="15.75">
      <c r="A784" s="57"/>
      <c r="B784" s="69"/>
      <c r="C784" s="100"/>
      <c r="D784" s="100"/>
      <c r="E784" s="100"/>
      <c r="F784" s="102"/>
      <c r="G784" s="102"/>
    </row>
    <row r="785" spans="1:7" ht="60">
      <c r="A785" s="73" t="s">
        <v>322</v>
      </c>
      <c r="B785" s="69" t="s">
        <v>57</v>
      </c>
      <c r="C785" s="100"/>
      <c r="D785" s="100"/>
      <c r="E785" s="100"/>
      <c r="F785" s="102"/>
      <c r="G785" s="102"/>
    </row>
    <row r="786" spans="1:7" ht="15.75">
      <c r="A786" s="57"/>
      <c r="B786" s="63"/>
      <c r="C786" s="100"/>
      <c r="D786" s="100"/>
      <c r="E786" s="100"/>
      <c r="F786" s="102"/>
      <c r="G786" s="102"/>
    </row>
    <row r="787" spans="1:7" ht="30">
      <c r="A787" s="53" t="s">
        <v>323</v>
      </c>
      <c r="B787" s="69" t="s">
        <v>57</v>
      </c>
      <c r="C787" s="100"/>
      <c r="D787" s="100"/>
      <c r="E787" s="100"/>
      <c r="F787" s="102"/>
      <c r="G787" s="102"/>
    </row>
    <row r="788" spans="1:7" ht="15.75">
      <c r="A788" s="57"/>
      <c r="B788" s="63"/>
      <c r="C788" s="100"/>
      <c r="D788" s="100"/>
      <c r="E788" s="100"/>
      <c r="F788" s="102"/>
      <c r="G788" s="102"/>
    </row>
    <row r="789" spans="1:7" ht="57.75">
      <c r="A789" s="75" t="s">
        <v>168</v>
      </c>
      <c r="B789" s="55" t="s">
        <v>57</v>
      </c>
      <c r="C789" s="101">
        <f>C791+C803+C804+C806+C807+C808+C809+C810+C811+C812+C813+C814+C815+C816+C817+C818+C819+C820+C821</f>
        <v>382812</v>
      </c>
      <c r="D789" s="101">
        <f>D791+D803+D804+D806+D807+D808+D809+D810+D811+D812+D813+D814+D815+D816+D817+D818+D819+D820+D821</f>
        <v>382632.409</v>
      </c>
      <c r="E789" s="101">
        <f>E791+E803+E804+E806+E807+E808+E809+E810+E811+E812+E813+E814+E815+E816+E817+E818+E819+E820+E821</f>
        <v>388477.60175000003</v>
      </c>
      <c r="F789" s="101">
        <f>F791+F803+F804+F806+F807+F808+F809+F810+F811+F812+F813+F814+F815+F816+F817+F818+F819+F820+F821</f>
        <v>394199.65078193997</v>
      </c>
      <c r="G789" s="101">
        <f>G791+G803+G804+G806+G807+G808+G809+G810+G811+G812+G813+G814+G815+G816+G817+G818+G819+G820+G821</f>
        <v>406820.9650009182</v>
      </c>
    </row>
    <row r="790" spans="1:7" ht="45">
      <c r="A790" s="53" t="s">
        <v>135</v>
      </c>
      <c r="B790" s="55"/>
      <c r="C790" s="101"/>
      <c r="D790" s="101"/>
      <c r="E790" s="101"/>
      <c r="F790" s="99"/>
      <c r="G790" s="99"/>
    </row>
    <row r="791" spans="1:7" ht="45">
      <c r="A791" s="71" t="s">
        <v>438</v>
      </c>
      <c r="B791" s="55" t="s">
        <v>57</v>
      </c>
      <c r="C791" s="101">
        <v>294629</v>
      </c>
      <c r="D791" s="101">
        <f>C791*0.985</f>
        <v>290209.565</v>
      </c>
      <c r="E791" s="101">
        <f>D791*1.006</f>
        <v>291950.82239</v>
      </c>
      <c r="F791" s="102">
        <f>E791*1.006</f>
        <v>293702.52732434</v>
      </c>
      <c r="G791" s="102">
        <f>F791*1.03</f>
        <v>302513.60314407025</v>
      </c>
    </row>
    <row r="792" spans="1:7" ht="15.75" hidden="1">
      <c r="A792" s="107" t="s">
        <v>399</v>
      </c>
      <c r="B792" s="131" t="s">
        <v>57</v>
      </c>
      <c r="C792" s="132">
        <v>20841</v>
      </c>
      <c r="D792" s="132">
        <v>21940</v>
      </c>
      <c r="E792" s="132">
        <v>22000</v>
      </c>
      <c r="F792" s="132">
        <v>22300</v>
      </c>
      <c r="G792" s="132">
        <v>22950</v>
      </c>
    </row>
    <row r="793" spans="1:7" ht="15.75" hidden="1">
      <c r="A793" s="107" t="s">
        <v>401</v>
      </c>
      <c r="B793" s="131" t="s">
        <v>57</v>
      </c>
      <c r="C793" s="132">
        <v>29031</v>
      </c>
      <c r="D793" s="132">
        <v>29112</v>
      </c>
      <c r="E793" s="132">
        <v>29004</v>
      </c>
      <c r="F793" s="132">
        <v>29008</v>
      </c>
      <c r="G793" s="132">
        <v>30015</v>
      </c>
    </row>
    <row r="794" spans="1:7" ht="15.75" hidden="1">
      <c r="A794" s="107" t="s">
        <v>402</v>
      </c>
      <c r="B794" s="131" t="s">
        <v>57</v>
      </c>
      <c r="C794" s="132">
        <v>34360</v>
      </c>
      <c r="D794" s="132">
        <v>26397</v>
      </c>
      <c r="E794" s="132">
        <v>27030</v>
      </c>
      <c r="F794" s="132">
        <v>27531</v>
      </c>
      <c r="G794" s="132">
        <v>28340</v>
      </c>
    </row>
    <row r="795" spans="1:7" ht="15.75" hidden="1">
      <c r="A795" s="107" t="s">
        <v>403</v>
      </c>
      <c r="B795" s="131" t="s">
        <v>57</v>
      </c>
      <c r="C795" s="132">
        <v>14911</v>
      </c>
      <c r="D795" s="132">
        <v>15000</v>
      </c>
      <c r="E795" s="132">
        <v>15100</v>
      </c>
      <c r="F795" s="132">
        <v>15100</v>
      </c>
      <c r="G795" s="132">
        <v>15100</v>
      </c>
    </row>
    <row r="796" spans="1:7" ht="15.75" hidden="1">
      <c r="A796" s="107" t="s">
        <v>404</v>
      </c>
      <c r="B796" s="131" t="s">
        <v>57</v>
      </c>
      <c r="C796" s="132">
        <v>12076</v>
      </c>
      <c r="D796" s="132">
        <v>12200</v>
      </c>
      <c r="E796" s="132">
        <v>12500</v>
      </c>
      <c r="F796" s="132">
        <v>12800</v>
      </c>
      <c r="G796" s="132">
        <v>13000</v>
      </c>
    </row>
    <row r="797" spans="1:7" ht="15.75" hidden="1">
      <c r="A797" s="107" t="s">
        <v>405</v>
      </c>
      <c r="B797" s="131" t="s">
        <v>57</v>
      </c>
      <c r="C797" s="132">
        <v>23381</v>
      </c>
      <c r="D797" s="132">
        <v>23600</v>
      </c>
      <c r="E797" s="132">
        <v>23906</v>
      </c>
      <c r="F797" s="132">
        <v>24100</v>
      </c>
      <c r="G797" s="132">
        <v>24306</v>
      </c>
    </row>
    <row r="798" spans="1:7" ht="15.75" hidden="1">
      <c r="A798" s="107" t="s">
        <v>406</v>
      </c>
      <c r="B798" s="131" t="s">
        <v>57</v>
      </c>
      <c r="C798" s="132">
        <v>2048</v>
      </c>
      <c r="D798" s="132">
        <v>2000</v>
      </c>
      <c r="E798" s="132">
        <v>2000</v>
      </c>
      <c r="F798" s="132">
        <v>2000</v>
      </c>
      <c r="G798" s="132">
        <v>2000</v>
      </c>
    </row>
    <row r="799" spans="1:7" ht="30" hidden="1">
      <c r="A799" s="107" t="s">
        <v>408</v>
      </c>
      <c r="B799" s="131" t="s">
        <v>57</v>
      </c>
      <c r="C799" s="132">
        <v>29193</v>
      </c>
      <c r="D799" s="132">
        <v>29200</v>
      </c>
      <c r="E799" s="132">
        <v>29200</v>
      </c>
      <c r="F799" s="132">
        <v>29200</v>
      </c>
      <c r="G799" s="132">
        <v>29200</v>
      </c>
    </row>
    <row r="800" spans="1:7" ht="15.75" hidden="1">
      <c r="A800" s="107" t="s">
        <v>409</v>
      </c>
      <c r="B800" s="131" t="s">
        <v>57</v>
      </c>
      <c r="C800" s="132">
        <v>45683</v>
      </c>
      <c r="D800" s="132">
        <v>48500</v>
      </c>
      <c r="E800" s="132">
        <v>48500</v>
      </c>
      <c r="F800" s="132">
        <v>48500</v>
      </c>
      <c r="G800" s="132">
        <v>48500</v>
      </c>
    </row>
    <row r="801" spans="1:7" ht="30" hidden="1">
      <c r="A801" s="107" t="s">
        <v>410</v>
      </c>
      <c r="B801" s="131" t="s">
        <v>57</v>
      </c>
      <c r="C801" s="132">
        <v>3087</v>
      </c>
      <c r="D801" s="132">
        <v>2980</v>
      </c>
      <c r="E801" s="132">
        <v>2840</v>
      </c>
      <c r="F801" s="132">
        <v>2700</v>
      </c>
      <c r="G801" s="132">
        <v>2600</v>
      </c>
    </row>
    <row r="802" spans="1:7" ht="15.75" hidden="1">
      <c r="A802" s="107" t="s">
        <v>411</v>
      </c>
      <c r="B802" s="131" t="s">
        <v>57</v>
      </c>
      <c r="C802" s="132">
        <v>8138</v>
      </c>
      <c r="D802" s="132">
        <v>8550</v>
      </c>
      <c r="E802" s="132">
        <v>8620</v>
      </c>
      <c r="F802" s="132">
        <v>8745</v>
      </c>
      <c r="G802" s="132">
        <v>8916</v>
      </c>
    </row>
    <row r="803" spans="1:7" ht="30">
      <c r="A803" s="71" t="s">
        <v>328</v>
      </c>
      <c r="B803" s="55" t="s">
        <v>57</v>
      </c>
      <c r="C803" s="101"/>
      <c r="D803" s="101"/>
      <c r="E803" s="101"/>
      <c r="F803" s="102"/>
      <c r="G803" s="102"/>
    </row>
    <row r="804" spans="1:7" ht="30">
      <c r="A804" s="71" t="s">
        <v>310</v>
      </c>
      <c r="B804" s="55" t="s">
        <v>57</v>
      </c>
      <c r="C804" s="101">
        <v>58676</v>
      </c>
      <c r="D804" s="101">
        <f>C804*1.049</f>
        <v>61551.123999999996</v>
      </c>
      <c r="E804" s="101">
        <f>D804*1.04</f>
        <v>64013.168959999995</v>
      </c>
      <c r="F804" s="102">
        <f>E804*1.035</f>
        <v>66253.62987359999</v>
      </c>
      <c r="G804" s="102">
        <f>F804*1.03</f>
        <v>68241.23876980798</v>
      </c>
    </row>
    <row r="805" spans="1:7" ht="15.75" hidden="1">
      <c r="A805" s="109" t="s">
        <v>383</v>
      </c>
      <c r="B805" s="110" t="s">
        <v>57</v>
      </c>
      <c r="C805" s="112">
        <v>45589</v>
      </c>
      <c r="D805" s="112">
        <v>47820</v>
      </c>
      <c r="E805" s="112">
        <v>49730</v>
      </c>
      <c r="F805" s="113">
        <v>51470</v>
      </c>
      <c r="G805" s="113">
        <v>53000</v>
      </c>
    </row>
    <row r="806" spans="1:7" ht="60">
      <c r="A806" s="71" t="s">
        <v>325</v>
      </c>
      <c r="B806" s="55" t="s">
        <v>57</v>
      </c>
      <c r="C806" s="101">
        <v>1517</v>
      </c>
      <c r="D806" s="101">
        <f>C806*1.04</f>
        <v>1577.68</v>
      </c>
      <c r="E806" s="101">
        <f>D806*1.05</f>
        <v>1656.564</v>
      </c>
      <c r="F806" s="101">
        <f>E806*1.05</f>
        <v>1739.3922000000002</v>
      </c>
      <c r="G806" s="101">
        <f>F806*1.05</f>
        <v>1826.3618100000003</v>
      </c>
    </row>
    <row r="807" spans="1:7" ht="75">
      <c r="A807" s="53" t="s">
        <v>324</v>
      </c>
      <c r="B807" s="55" t="s">
        <v>57</v>
      </c>
      <c r="C807" s="101"/>
      <c r="D807" s="101"/>
      <c r="E807" s="101"/>
      <c r="F807" s="102"/>
      <c r="G807" s="102"/>
    </row>
    <row r="808" spans="1:7" ht="15.75">
      <c r="A808" s="71" t="s">
        <v>311</v>
      </c>
      <c r="B808" s="55" t="s">
        <v>57</v>
      </c>
      <c r="C808" s="101">
        <v>1</v>
      </c>
      <c r="D808" s="101"/>
      <c r="E808" s="101"/>
      <c r="F808" s="102"/>
      <c r="G808" s="102"/>
    </row>
    <row r="809" spans="1:7" ht="60">
      <c r="A809" s="71" t="s">
        <v>312</v>
      </c>
      <c r="B809" s="55" t="s">
        <v>57</v>
      </c>
      <c r="C809" s="101">
        <v>739</v>
      </c>
      <c r="D809" s="101">
        <f>C809*1.04</f>
        <v>768.5600000000001</v>
      </c>
      <c r="E809" s="101">
        <f>D809*1.05</f>
        <v>806.988</v>
      </c>
      <c r="F809" s="101">
        <f aca="true" t="shared" si="6" ref="F809:G811">E809*1.05</f>
        <v>847.3374000000001</v>
      </c>
      <c r="G809" s="101">
        <f t="shared" si="6"/>
        <v>889.7042700000002</v>
      </c>
    </row>
    <row r="810" spans="1:7" ht="45">
      <c r="A810" s="72" t="s">
        <v>314</v>
      </c>
      <c r="B810" s="55" t="s">
        <v>57</v>
      </c>
      <c r="C810" s="101">
        <v>153</v>
      </c>
      <c r="D810" s="101">
        <f>C810*1.04</f>
        <v>159.12</v>
      </c>
      <c r="E810" s="101">
        <f>D810*1.05</f>
        <v>167.07600000000002</v>
      </c>
      <c r="F810" s="101">
        <f t="shared" si="6"/>
        <v>175.42980000000003</v>
      </c>
      <c r="G810" s="101">
        <f t="shared" si="6"/>
        <v>184.20129000000003</v>
      </c>
    </row>
    <row r="811" spans="1:7" ht="30">
      <c r="A811" s="71" t="s">
        <v>313</v>
      </c>
      <c r="B811" s="55" t="s">
        <v>57</v>
      </c>
      <c r="C811" s="101">
        <v>5598</v>
      </c>
      <c r="D811" s="101">
        <f>C811*1.04</f>
        <v>5821.92</v>
      </c>
      <c r="E811" s="101">
        <f>D811*1.05</f>
        <v>6113.0160000000005</v>
      </c>
      <c r="F811" s="101">
        <f t="shared" si="6"/>
        <v>6418.666800000001</v>
      </c>
      <c r="G811" s="101">
        <f t="shared" si="6"/>
        <v>6739.600140000001</v>
      </c>
    </row>
    <row r="812" spans="1:7" ht="30">
      <c r="A812" s="71" t="s">
        <v>315</v>
      </c>
      <c r="B812" s="55" t="s">
        <v>57</v>
      </c>
      <c r="C812" s="101"/>
      <c r="D812" s="101"/>
      <c r="E812" s="101"/>
      <c r="F812" s="102"/>
      <c r="G812" s="102"/>
    </row>
    <row r="813" spans="1:7" ht="30">
      <c r="A813" s="53" t="s">
        <v>316</v>
      </c>
      <c r="B813" s="55" t="s">
        <v>57</v>
      </c>
      <c r="C813" s="101"/>
      <c r="D813" s="101"/>
      <c r="E813" s="101"/>
      <c r="F813" s="102"/>
      <c r="G813" s="102"/>
    </row>
    <row r="814" spans="1:7" ht="30">
      <c r="A814" s="71" t="s">
        <v>317</v>
      </c>
      <c r="B814" s="55" t="s">
        <v>57</v>
      </c>
      <c r="C814" s="101">
        <v>1903</v>
      </c>
      <c r="D814" s="101">
        <f>C814*1.04</f>
        <v>1979.1200000000001</v>
      </c>
      <c r="E814" s="101">
        <f>D814*1.05</f>
        <v>2078.076</v>
      </c>
      <c r="F814" s="101">
        <f>E814*1.05</f>
        <v>2181.9798</v>
      </c>
      <c r="G814" s="101">
        <f>F814*1.05</f>
        <v>2291.07879</v>
      </c>
    </row>
    <row r="815" spans="1:7" ht="45">
      <c r="A815" s="53" t="s">
        <v>326</v>
      </c>
      <c r="B815" s="55" t="s">
        <v>57</v>
      </c>
      <c r="C815" s="101"/>
      <c r="D815" s="101"/>
      <c r="E815" s="101"/>
      <c r="F815" s="102"/>
      <c r="G815" s="102"/>
    </row>
    <row r="816" spans="1:7" ht="60">
      <c r="A816" s="73" t="s">
        <v>318</v>
      </c>
      <c r="B816" s="55" t="s">
        <v>57</v>
      </c>
      <c r="C816" s="101"/>
      <c r="D816" s="101"/>
      <c r="E816" s="101"/>
      <c r="F816" s="102"/>
      <c r="G816" s="102"/>
    </row>
    <row r="817" spans="1:7" ht="60">
      <c r="A817" s="53" t="s">
        <v>319</v>
      </c>
      <c r="B817" s="69" t="s">
        <v>57</v>
      </c>
      <c r="C817" s="101">
        <v>10109</v>
      </c>
      <c r="D817" s="101">
        <f>C817*1.04</f>
        <v>10513.36</v>
      </c>
      <c r="E817" s="101">
        <f>D817*1.05</f>
        <v>11039.028</v>
      </c>
      <c r="F817" s="101">
        <f>E817*1.05</f>
        <v>11590.9794</v>
      </c>
      <c r="G817" s="101">
        <f>F817*1.05</f>
        <v>12170.52837</v>
      </c>
    </row>
    <row r="818" spans="1:7" ht="15.75">
      <c r="A818" s="73" t="s">
        <v>320</v>
      </c>
      <c r="B818" s="69" t="s">
        <v>57</v>
      </c>
      <c r="C818" s="100">
        <v>8547</v>
      </c>
      <c r="D818" s="100">
        <f aca="true" t="shared" si="7" ref="D818:G819">C818*1.06</f>
        <v>9059.82</v>
      </c>
      <c r="E818" s="100">
        <f t="shared" si="7"/>
        <v>9603.4092</v>
      </c>
      <c r="F818" s="102">
        <f t="shared" si="7"/>
        <v>10179.613752000001</v>
      </c>
      <c r="G818" s="102">
        <f t="shared" si="7"/>
        <v>10790.390577120002</v>
      </c>
    </row>
    <row r="819" spans="1:7" ht="45">
      <c r="A819" s="73" t="s">
        <v>321</v>
      </c>
      <c r="B819" s="69" t="s">
        <v>57</v>
      </c>
      <c r="C819" s="100">
        <v>727</v>
      </c>
      <c r="D819" s="100">
        <f t="shared" si="7"/>
        <v>770.62</v>
      </c>
      <c r="E819" s="100">
        <f t="shared" si="7"/>
        <v>816.8572</v>
      </c>
      <c r="F819" s="102">
        <f t="shared" si="7"/>
        <v>865.868632</v>
      </c>
      <c r="G819" s="102">
        <f t="shared" si="7"/>
        <v>917.8207499200001</v>
      </c>
    </row>
    <row r="820" spans="1:7" ht="60">
      <c r="A820" s="73" t="s">
        <v>322</v>
      </c>
      <c r="B820" s="69" t="s">
        <v>57</v>
      </c>
      <c r="C820" s="100"/>
      <c r="D820" s="100"/>
      <c r="E820" s="100"/>
      <c r="F820" s="102"/>
      <c r="G820" s="102"/>
    </row>
    <row r="821" spans="1:7" ht="30">
      <c r="A821" s="53" t="s">
        <v>323</v>
      </c>
      <c r="B821" s="69" t="s">
        <v>57</v>
      </c>
      <c r="C821" s="100">
        <v>213</v>
      </c>
      <c r="D821" s="100">
        <f>C821*1.04</f>
        <v>221.52</v>
      </c>
      <c r="E821" s="100">
        <f>D821*1.05</f>
        <v>232.59600000000003</v>
      </c>
      <c r="F821" s="100">
        <f>E821*1.05</f>
        <v>244.22580000000005</v>
      </c>
      <c r="G821" s="100">
        <f>F821*1.05</f>
        <v>256.43709000000007</v>
      </c>
    </row>
    <row r="822" spans="1:7" ht="15.75">
      <c r="A822" s="311" t="s">
        <v>63</v>
      </c>
      <c r="B822" s="311"/>
      <c r="C822" s="311"/>
      <c r="D822" s="311"/>
      <c r="E822" s="311"/>
      <c r="F822" s="311"/>
      <c r="G822" s="311"/>
    </row>
    <row r="823" spans="1:7" ht="46.5" customHeight="1">
      <c r="A823" s="9" t="s">
        <v>123</v>
      </c>
      <c r="B823" s="25" t="s">
        <v>57</v>
      </c>
      <c r="C823" s="103"/>
      <c r="D823" s="103"/>
      <c r="E823" s="103"/>
      <c r="F823" s="95"/>
      <c r="G823" s="95"/>
    </row>
    <row r="824" spans="1:7" ht="62.25" customHeight="1">
      <c r="A824" s="84" t="s">
        <v>171</v>
      </c>
      <c r="B824" s="25" t="s">
        <v>57</v>
      </c>
      <c r="C824" s="103"/>
      <c r="D824" s="103"/>
      <c r="E824" s="103"/>
      <c r="F824" s="95"/>
      <c r="G824" s="95"/>
    </row>
    <row r="825" spans="1:7" ht="15.75">
      <c r="A825" s="51" t="s">
        <v>50</v>
      </c>
      <c r="B825" s="25" t="s">
        <v>247</v>
      </c>
      <c r="C825" s="97"/>
      <c r="D825" s="97"/>
      <c r="E825" s="97"/>
      <c r="F825" s="95"/>
      <c r="G825" s="95"/>
    </row>
    <row r="826" spans="1:7" ht="16.5" customHeight="1">
      <c r="A826" s="51" t="s">
        <v>51</v>
      </c>
      <c r="B826" s="25" t="s">
        <v>54</v>
      </c>
      <c r="C826" s="97"/>
      <c r="D826" s="97"/>
      <c r="E826" s="97"/>
      <c r="F826" s="95"/>
      <c r="G826" s="95"/>
    </row>
    <row r="827" spans="1:7" ht="15.75" customHeight="1">
      <c r="A827" s="51" t="s">
        <v>52</v>
      </c>
      <c r="B827" s="25" t="s">
        <v>248</v>
      </c>
      <c r="C827" s="97"/>
      <c r="D827" s="97"/>
      <c r="E827" s="97"/>
      <c r="F827" s="95"/>
      <c r="G827" s="95"/>
    </row>
    <row r="828" spans="1:7" ht="14.25" customHeight="1">
      <c r="A828" s="78" t="s">
        <v>53</v>
      </c>
      <c r="B828" s="85" t="s">
        <v>161</v>
      </c>
      <c r="C828" s="97"/>
      <c r="D828" s="97"/>
      <c r="E828" s="97"/>
      <c r="F828" s="95"/>
      <c r="G828" s="95"/>
    </row>
    <row r="829" spans="1:7" ht="20.25" customHeight="1">
      <c r="A829" s="312" t="s">
        <v>64</v>
      </c>
      <c r="B829" s="312"/>
      <c r="C829" s="312"/>
      <c r="D829" s="312"/>
      <c r="E829" s="312"/>
      <c r="F829" s="312"/>
      <c r="G829" s="312"/>
    </row>
    <row r="830" spans="1:7" ht="18.75" customHeight="1">
      <c r="A830" s="312"/>
      <c r="B830" s="312"/>
      <c r="C830" s="312"/>
      <c r="D830" s="312"/>
      <c r="E830" s="312"/>
      <c r="F830" s="312"/>
      <c r="G830" s="312"/>
    </row>
    <row r="831" spans="1:7" ht="78.75">
      <c r="A831" s="19" t="s">
        <v>124</v>
      </c>
      <c r="B831" s="25" t="s">
        <v>57</v>
      </c>
      <c r="C831" s="97"/>
      <c r="D831" s="97"/>
      <c r="E831" s="97"/>
      <c r="F831" s="95"/>
      <c r="G831" s="95"/>
    </row>
    <row r="832" spans="1:7" ht="21" customHeight="1">
      <c r="A832" s="312" t="s">
        <v>65</v>
      </c>
      <c r="B832" s="312"/>
      <c r="C832" s="312"/>
      <c r="D832" s="312"/>
      <c r="E832" s="312"/>
      <c r="F832" s="312"/>
      <c r="G832" s="312"/>
    </row>
    <row r="833" spans="1:7" ht="30.75" customHeight="1">
      <c r="A833" s="19" t="s">
        <v>124</v>
      </c>
      <c r="B833" s="25" t="s">
        <v>57</v>
      </c>
      <c r="C833" s="94"/>
      <c r="D833" s="94"/>
      <c r="E833" s="94"/>
      <c r="F833" s="95"/>
      <c r="G833" s="95"/>
    </row>
    <row r="834" spans="1:7" ht="10.5" customHeight="1">
      <c r="A834" s="313"/>
      <c r="B834" s="314"/>
      <c r="C834" s="314"/>
      <c r="D834" s="314"/>
      <c r="E834" s="314"/>
      <c r="F834" s="314"/>
      <c r="G834" s="315"/>
    </row>
    <row r="835" spans="1:7" ht="15.75">
      <c r="A835" s="299" t="s">
        <v>56</v>
      </c>
      <c r="B835" s="299"/>
      <c r="C835" s="299"/>
      <c r="D835" s="299"/>
      <c r="E835" s="299"/>
      <c r="F835" s="299"/>
      <c r="G835" s="299"/>
    </row>
    <row r="836" spans="1:7" ht="18" customHeight="1">
      <c r="A836" s="75" t="s">
        <v>10</v>
      </c>
      <c r="B836" s="55" t="s">
        <v>57</v>
      </c>
      <c r="C836" s="101">
        <f>C838+C847+C849+C852+C854+C857+C858+C859+C860+C863+C865+C866+C867+C868+C869+C870+C871</f>
        <v>605645</v>
      </c>
      <c r="D836" s="101">
        <f>D838+D847+D849+D852+D854+D857+D858+D859+D860+D863+D865+D866+D867+D868+D869+D870+D871</f>
        <v>808482.8600000001</v>
      </c>
      <c r="E836" s="101">
        <f>E838+E847+E849+E852+E854+E857+E858+E859+E860+E863+E865+E866+E867+E868+E869+E870+E871</f>
        <v>896969.9260880001</v>
      </c>
      <c r="F836" s="101">
        <f>F838+F847+F849+F852+F854+F857+F858+F859+F860+F863+F865+F866+F867+F868+F869+F870+F871</f>
        <v>974895.2548939042</v>
      </c>
      <c r="G836" s="101">
        <f>G838+G847+G849+G852+G854+G857+G858+G859+G860+G863+G865+G866+G867+G868+G869+G870+G871</f>
        <v>1036673.2482029398</v>
      </c>
    </row>
    <row r="837" spans="1:7" ht="45">
      <c r="A837" s="53" t="s">
        <v>135</v>
      </c>
      <c r="B837" s="55"/>
      <c r="C837" s="101"/>
      <c r="D837" s="101"/>
      <c r="E837" s="101"/>
      <c r="F837" s="102"/>
      <c r="G837" s="102"/>
    </row>
    <row r="838" spans="1:7" ht="45">
      <c r="A838" s="71" t="s">
        <v>309</v>
      </c>
      <c r="B838" s="55" t="s">
        <v>57</v>
      </c>
      <c r="C838" s="101">
        <v>435853</v>
      </c>
      <c r="D838" s="101">
        <f>D877-D915</f>
        <v>562223.4680000001</v>
      </c>
      <c r="E838" s="101">
        <f>E877-E915</f>
        <v>635718.0494800002</v>
      </c>
      <c r="F838" s="101">
        <f>F877-F915</f>
        <v>702483.2694498722</v>
      </c>
      <c r="G838" s="101">
        <f>G877-G915</f>
        <v>754467.0313891628</v>
      </c>
    </row>
    <row r="839" spans="1:7" ht="15.75" hidden="1">
      <c r="A839" s="109" t="s">
        <v>399</v>
      </c>
      <c r="B839" s="110" t="s">
        <v>57</v>
      </c>
      <c r="C839" s="165">
        <v>3010</v>
      </c>
      <c r="D839" s="165">
        <v>5050</v>
      </c>
      <c r="E839" s="165">
        <v>7000</v>
      </c>
      <c r="F839" s="165">
        <v>8500</v>
      </c>
      <c r="G839" s="165">
        <v>8900</v>
      </c>
    </row>
    <row r="840" spans="1:7" ht="15.75" hidden="1">
      <c r="A840" s="109" t="s">
        <v>401</v>
      </c>
      <c r="B840" s="110" t="s">
        <v>57</v>
      </c>
      <c r="C840" s="165">
        <v>66670</v>
      </c>
      <c r="D840" s="165">
        <v>60015</v>
      </c>
      <c r="E840" s="165">
        <v>62014</v>
      </c>
      <c r="F840" s="165">
        <v>63018</v>
      </c>
      <c r="G840" s="165">
        <v>65121</v>
      </c>
    </row>
    <row r="841" spans="1:7" ht="15.75" hidden="1">
      <c r="A841" s="109" t="s">
        <v>402</v>
      </c>
      <c r="B841" s="110" t="s">
        <v>57</v>
      </c>
      <c r="C841" s="165">
        <v>68561</v>
      </c>
      <c r="D841" s="165">
        <v>64322</v>
      </c>
      <c r="E841" s="165">
        <v>66080</v>
      </c>
      <c r="F841" s="165">
        <v>68040</v>
      </c>
      <c r="G841" s="165">
        <v>68643</v>
      </c>
    </row>
    <row r="842" spans="1:7" ht="15.75" hidden="1">
      <c r="A842" s="109" t="s">
        <v>403</v>
      </c>
      <c r="B842" s="110" t="s">
        <v>57</v>
      </c>
      <c r="C842" s="165">
        <v>15069</v>
      </c>
      <c r="D842" s="165">
        <v>15000</v>
      </c>
      <c r="E842" s="165">
        <v>16000</v>
      </c>
      <c r="F842" s="165">
        <v>16500</v>
      </c>
      <c r="G842" s="165">
        <v>16800</v>
      </c>
    </row>
    <row r="843" spans="1:7" ht="15.75" hidden="1">
      <c r="A843" s="109" t="s">
        <v>434</v>
      </c>
      <c r="B843" s="110" t="s">
        <v>57</v>
      </c>
      <c r="C843" s="165">
        <v>53730</v>
      </c>
      <c r="D843" s="165">
        <v>55020</v>
      </c>
      <c r="E843" s="165">
        <v>56000</v>
      </c>
      <c r="F843" s="165">
        <v>56100</v>
      </c>
      <c r="G843" s="165">
        <v>56200</v>
      </c>
    </row>
    <row r="844" spans="1:7" ht="15.75" hidden="1">
      <c r="A844" s="109" t="s">
        <v>404</v>
      </c>
      <c r="B844" s="110" t="s">
        <v>57</v>
      </c>
      <c r="C844" s="165">
        <v>7900</v>
      </c>
      <c r="D844" s="165">
        <v>7300</v>
      </c>
      <c r="E844" s="165">
        <v>10000</v>
      </c>
      <c r="F844" s="165">
        <v>11000</v>
      </c>
      <c r="G844" s="165">
        <v>13000</v>
      </c>
    </row>
    <row r="845" spans="1:7" ht="15.75" hidden="1">
      <c r="A845" s="109" t="s">
        <v>405</v>
      </c>
      <c r="B845" s="110" t="s">
        <v>57</v>
      </c>
      <c r="C845" s="165">
        <v>162896</v>
      </c>
      <c r="D845" s="165">
        <v>188896</v>
      </c>
      <c r="E845" s="165">
        <v>217846</v>
      </c>
      <c r="F845" s="165">
        <v>248490</v>
      </c>
      <c r="G845" s="165">
        <v>280815</v>
      </c>
    </row>
    <row r="846" spans="1:7" ht="30" hidden="1">
      <c r="A846" s="109" t="s">
        <v>410</v>
      </c>
      <c r="B846" s="110" t="s">
        <v>57</v>
      </c>
      <c r="C846" s="165">
        <v>56109</v>
      </c>
      <c r="D846" s="165">
        <v>77331</v>
      </c>
      <c r="E846" s="165">
        <v>92152</v>
      </c>
      <c r="F846" s="165">
        <v>106262</v>
      </c>
      <c r="G846" s="165">
        <v>111210</v>
      </c>
    </row>
    <row r="847" spans="1:7" ht="35.25" customHeight="1">
      <c r="A847" s="71" t="s">
        <v>328</v>
      </c>
      <c r="B847" s="55" t="s">
        <v>57</v>
      </c>
      <c r="C847" s="101">
        <v>-20</v>
      </c>
      <c r="D847" s="101">
        <f>D886-D918</f>
        <v>3500</v>
      </c>
      <c r="E847" s="101">
        <f>E848</f>
        <v>3605</v>
      </c>
      <c r="F847" s="101">
        <f>F848</f>
        <v>3677.1</v>
      </c>
      <c r="G847" s="101">
        <f>G848</f>
        <v>3787.41</v>
      </c>
    </row>
    <row r="848" spans="1:7" ht="15.75" hidden="1">
      <c r="A848" s="109" t="s">
        <v>350</v>
      </c>
      <c r="B848" s="110" t="s">
        <v>57</v>
      </c>
      <c r="C848" s="112"/>
      <c r="D848" s="112">
        <v>3500</v>
      </c>
      <c r="E848" s="112">
        <v>3605</v>
      </c>
      <c r="F848" s="113">
        <v>3677.1</v>
      </c>
      <c r="G848" s="113">
        <v>3787.41</v>
      </c>
    </row>
    <row r="849" spans="1:7" ht="30">
      <c r="A849" s="71" t="s">
        <v>310</v>
      </c>
      <c r="B849" s="55" t="s">
        <v>57</v>
      </c>
      <c r="C849" s="166">
        <v>64994</v>
      </c>
      <c r="D849" s="166">
        <f>D888-D919</f>
        <v>125330</v>
      </c>
      <c r="E849" s="166">
        <f>E888-E919</f>
        <v>135400</v>
      </c>
      <c r="F849" s="166">
        <f>F888-F919</f>
        <v>141500</v>
      </c>
      <c r="G849" s="166">
        <f>G888-G919</f>
        <v>146000</v>
      </c>
    </row>
    <row r="850" spans="1:7" ht="15.75" hidden="1">
      <c r="A850" s="109" t="s">
        <v>383</v>
      </c>
      <c r="B850" s="110" t="s">
        <v>57</v>
      </c>
      <c r="C850" s="167">
        <v>94538</v>
      </c>
      <c r="D850" s="112">
        <v>105330</v>
      </c>
      <c r="E850" s="112">
        <v>113400</v>
      </c>
      <c r="F850" s="113">
        <v>117500</v>
      </c>
      <c r="G850" s="113">
        <v>121000</v>
      </c>
    </row>
    <row r="851" spans="1:7" ht="15.75" hidden="1">
      <c r="A851" s="109" t="s">
        <v>379</v>
      </c>
      <c r="B851" s="110" t="s">
        <v>57</v>
      </c>
      <c r="C851" s="112">
        <v>46097</v>
      </c>
      <c r="D851" s="112">
        <v>20000</v>
      </c>
      <c r="E851" s="112">
        <v>22000</v>
      </c>
      <c r="F851" s="113">
        <v>24000</v>
      </c>
      <c r="G851" s="113">
        <v>25000</v>
      </c>
    </row>
    <row r="852" spans="1:7" ht="60">
      <c r="A852" s="71" t="s">
        <v>325</v>
      </c>
      <c r="B852" s="55" t="s">
        <v>57</v>
      </c>
      <c r="C852" s="101">
        <v>205</v>
      </c>
      <c r="D852" s="101">
        <f>D891-D920</f>
        <v>212</v>
      </c>
      <c r="E852" s="101">
        <f>E891-E920</f>
        <v>219</v>
      </c>
      <c r="F852" s="101">
        <f>F891-F920</f>
        <v>225</v>
      </c>
      <c r="G852" s="101">
        <f>G891-G920</f>
        <v>232</v>
      </c>
    </row>
    <row r="853" spans="1:7" ht="15.75" hidden="1">
      <c r="A853" s="109" t="s">
        <v>389</v>
      </c>
      <c r="B853" s="110" t="s">
        <v>57</v>
      </c>
      <c r="C853" s="112">
        <v>205</v>
      </c>
      <c r="D853" s="112">
        <v>212</v>
      </c>
      <c r="E853" s="112">
        <v>219</v>
      </c>
      <c r="F853" s="113">
        <v>225</v>
      </c>
      <c r="G853" s="113">
        <v>232</v>
      </c>
    </row>
    <row r="854" spans="1:7" ht="75">
      <c r="A854" s="53" t="s">
        <v>324</v>
      </c>
      <c r="B854" s="55" t="s">
        <v>57</v>
      </c>
      <c r="C854" s="101">
        <v>3992</v>
      </c>
      <c r="D854" s="101">
        <f>D893-D921</f>
        <v>4135.712</v>
      </c>
      <c r="E854" s="101">
        <f>E893-E921</f>
        <v>4276.326208</v>
      </c>
      <c r="F854" s="101">
        <f>F893-F921</f>
        <v>4400.339668032</v>
      </c>
      <c r="G854" s="101">
        <f>G893-G921</f>
        <v>4523.5491787368965</v>
      </c>
    </row>
    <row r="855" spans="1:12" ht="15.75" hidden="1">
      <c r="A855" s="127" t="s">
        <v>390</v>
      </c>
      <c r="B855" s="110" t="s">
        <v>57</v>
      </c>
      <c r="C855" s="112">
        <v>2134</v>
      </c>
      <c r="D855" s="112">
        <v>2209</v>
      </c>
      <c r="E855" s="112">
        <v>2275</v>
      </c>
      <c r="F855" s="113">
        <v>2343</v>
      </c>
      <c r="G855" s="113">
        <v>2413</v>
      </c>
      <c r="H855" s="124"/>
      <c r="I855" s="124"/>
      <c r="J855" s="124"/>
      <c r="K855" s="124"/>
      <c r="L855" s="124"/>
    </row>
    <row r="856" spans="1:7" ht="15.75" hidden="1">
      <c r="A856" s="109" t="s">
        <v>435</v>
      </c>
      <c r="B856" s="110" t="s">
        <v>57</v>
      </c>
      <c r="C856" s="112">
        <v>1717</v>
      </c>
      <c r="D856" s="112">
        <v>1780</v>
      </c>
      <c r="E856" s="112">
        <v>1850</v>
      </c>
      <c r="F856" s="113">
        <v>1900</v>
      </c>
      <c r="G856" s="113">
        <v>1950</v>
      </c>
    </row>
    <row r="857" spans="1:7" ht="15.75">
      <c r="A857" s="71" t="s">
        <v>311</v>
      </c>
      <c r="B857" s="55" t="s">
        <v>57</v>
      </c>
      <c r="C857" s="101">
        <v>-3863</v>
      </c>
      <c r="D857" s="101">
        <f>D896-D922</f>
        <v>-575.7599999999998</v>
      </c>
      <c r="E857" s="101">
        <f>E896-E922</f>
        <v>-478.79039999999986</v>
      </c>
      <c r="F857" s="101">
        <f>F896-F922</f>
        <v>-377.94201599999997</v>
      </c>
      <c r="G857" s="101">
        <f>G896-G922</f>
        <v>-273.05969663999986</v>
      </c>
    </row>
    <row r="858" spans="1:7" ht="60">
      <c r="A858" s="71" t="s">
        <v>312</v>
      </c>
      <c r="B858" s="55" t="s">
        <v>57</v>
      </c>
      <c r="C858" s="101">
        <v>100962</v>
      </c>
      <c r="D858" s="101">
        <f aca="true" t="shared" si="8" ref="D858:G860">D897-D924</f>
        <v>107545.36</v>
      </c>
      <c r="E858" s="101">
        <f t="shared" si="8"/>
        <v>111847.1744</v>
      </c>
      <c r="F858" s="101">
        <f t="shared" si="8"/>
        <v>116321.06137600001</v>
      </c>
      <c r="G858" s="101">
        <f t="shared" si="8"/>
        <v>120973.90383104002</v>
      </c>
    </row>
    <row r="859" spans="1:7" ht="45">
      <c r="A859" s="72" t="s">
        <v>314</v>
      </c>
      <c r="B859" s="55" t="s">
        <v>57</v>
      </c>
      <c r="C859" s="101">
        <v>2249</v>
      </c>
      <c r="D859" s="101">
        <f t="shared" si="8"/>
        <v>2338.96</v>
      </c>
      <c r="E859" s="101">
        <f t="shared" si="8"/>
        <v>2432.5184</v>
      </c>
      <c r="F859" s="101">
        <f t="shared" si="8"/>
        <v>2529.819136</v>
      </c>
      <c r="G859" s="101">
        <f t="shared" si="8"/>
        <v>2631.01190144</v>
      </c>
    </row>
    <row r="860" spans="1:7" ht="30">
      <c r="A860" s="71" t="s">
        <v>313</v>
      </c>
      <c r="B860" s="55" t="s">
        <v>57</v>
      </c>
      <c r="C860" s="101">
        <v>1070</v>
      </c>
      <c r="D860" s="101">
        <f t="shared" si="8"/>
        <v>1112.8</v>
      </c>
      <c r="E860" s="101">
        <f t="shared" si="8"/>
        <v>1157.312</v>
      </c>
      <c r="F860" s="101">
        <f t="shared" si="8"/>
        <v>1203.60448</v>
      </c>
      <c r="G860" s="101">
        <f t="shared" si="8"/>
        <v>1251.7486592</v>
      </c>
    </row>
    <row r="861" spans="1:7" ht="30">
      <c r="A861" s="71" t="s">
        <v>315</v>
      </c>
      <c r="B861" s="55" t="s">
        <v>57</v>
      </c>
      <c r="C861" s="101"/>
      <c r="D861" s="101"/>
      <c r="E861" s="101"/>
      <c r="F861" s="102"/>
      <c r="G861" s="102"/>
    </row>
    <row r="862" spans="1:7" ht="30">
      <c r="A862" s="53" t="s">
        <v>316</v>
      </c>
      <c r="B862" s="55" t="s">
        <v>57</v>
      </c>
      <c r="C862" s="101"/>
      <c r="D862" s="101"/>
      <c r="E862" s="101"/>
      <c r="F862" s="102"/>
      <c r="G862" s="102"/>
    </row>
    <row r="863" spans="1:7" ht="45">
      <c r="A863" s="71" t="s">
        <v>317</v>
      </c>
      <c r="B863" s="55" t="s">
        <v>57</v>
      </c>
      <c r="C863" s="101">
        <v>1182</v>
      </c>
      <c r="D863" s="101">
        <f>D902-D929</f>
        <v>2660.32</v>
      </c>
      <c r="E863" s="101">
        <f>E902-E929</f>
        <v>2793.3360000000002</v>
      </c>
      <c r="F863" s="101">
        <f>F902-F929</f>
        <v>2933.0028</v>
      </c>
      <c r="G863" s="101">
        <f>G902-G929</f>
        <v>3079.6529400000004</v>
      </c>
    </row>
    <row r="864" spans="1:7" ht="15.75" hidden="1">
      <c r="A864" s="109" t="s">
        <v>391</v>
      </c>
      <c r="B864" s="110" t="s">
        <v>57</v>
      </c>
      <c r="C864" s="112">
        <v>1182</v>
      </c>
      <c r="D864" s="112">
        <v>1792</v>
      </c>
      <c r="E864" s="112">
        <v>1882</v>
      </c>
      <c r="F864" s="113">
        <v>1976</v>
      </c>
      <c r="G864" s="113">
        <v>2075</v>
      </c>
    </row>
    <row r="865" spans="1:7" ht="45">
      <c r="A865" s="53" t="s">
        <v>326</v>
      </c>
      <c r="B865" s="55" t="s">
        <v>57</v>
      </c>
      <c r="C865" s="101"/>
      <c r="D865" s="101"/>
      <c r="E865" s="101"/>
      <c r="F865" s="102"/>
      <c r="G865" s="102"/>
    </row>
    <row r="866" spans="1:7" ht="60">
      <c r="A866" s="73" t="s">
        <v>318</v>
      </c>
      <c r="B866" s="55" t="s">
        <v>57</v>
      </c>
      <c r="C866" s="101"/>
      <c r="D866" s="101"/>
      <c r="E866" s="101"/>
      <c r="F866" s="102"/>
      <c r="G866" s="102"/>
    </row>
    <row r="867" spans="1:7" ht="60">
      <c r="A867" s="53" t="s">
        <v>319</v>
      </c>
      <c r="B867" s="69" t="s">
        <v>57</v>
      </c>
      <c r="C867" s="101"/>
      <c r="D867" s="101"/>
      <c r="E867" s="101"/>
      <c r="F867" s="102"/>
      <c r="G867" s="102"/>
    </row>
    <row r="868" spans="1:7" ht="15.75">
      <c r="A868" s="73" t="s">
        <v>320</v>
      </c>
      <c r="B868" s="69" t="s">
        <v>57</v>
      </c>
      <c r="C868" s="100"/>
      <c r="D868" s="100"/>
      <c r="E868" s="100"/>
      <c r="F868" s="102"/>
      <c r="G868" s="102"/>
    </row>
    <row r="869" spans="1:7" ht="45">
      <c r="A869" s="73" t="s">
        <v>321</v>
      </c>
      <c r="B869" s="69" t="s">
        <v>57</v>
      </c>
      <c r="C869" s="100"/>
      <c r="D869" s="100"/>
      <c r="E869" s="100"/>
      <c r="F869" s="102"/>
      <c r="G869" s="102"/>
    </row>
    <row r="870" spans="1:7" ht="60">
      <c r="A870" s="73" t="s">
        <v>322</v>
      </c>
      <c r="B870" s="69" t="s">
        <v>57</v>
      </c>
      <c r="C870" s="100"/>
      <c r="D870" s="100"/>
      <c r="E870" s="100"/>
      <c r="F870" s="102"/>
      <c r="G870" s="102"/>
    </row>
    <row r="871" spans="1:7" ht="30">
      <c r="A871" s="53" t="s">
        <v>323</v>
      </c>
      <c r="B871" s="69" t="s">
        <v>57</v>
      </c>
      <c r="C871" s="100">
        <v>-979</v>
      </c>
      <c r="D871" s="100">
        <f>D910-D936</f>
        <v>0</v>
      </c>
      <c r="E871" s="100">
        <f>E910-E936</f>
        <v>0</v>
      </c>
      <c r="F871" s="100">
        <f>F910-F936</f>
        <v>0</v>
      </c>
      <c r="G871" s="100">
        <f>G910-G936</f>
        <v>0</v>
      </c>
    </row>
    <row r="872" spans="1:7" ht="15.75">
      <c r="A872" s="57"/>
      <c r="B872" s="63"/>
      <c r="C872" s="100"/>
      <c r="D872" s="100"/>
      <c r="E872" s="100"/>
      <c r="F872" s="102"/>
      <c r="G872" s="102"/>
    </row>
    <row r="873" spans="1:7" ht="15.75">
      <c r="A873" s="74" t="s">
        <v>11</v>
      </c>
      <c r="B873" s="76"/>
      <c r="C873" s="101"/>
      <c r="D873" s="101"/>
      <c r="E873" s="101"/>
      <c r="F873" s="99"/>
      <c r="G873" s="99"/>
    </row>
    <row r="874" spans="1:7" ht="15.75">
      <c r="A874" s="57"/>
      <c r="B874" s="76"/>
      <c r="C874" s="101"/>
      <c r="D874" s="101"/>
      <c r="E874" s="101"/>
      <c r="F874" s="99"/>
      <c r="G874" s="99"/>
    </row>
    <row r="875" spans="1:7" ht="35.25" customHeight="1">
      <c r="A875" s="57" t="s">
        <v>66</v>
      </c>
      <c r="B875" s="55" t="s">
        <v>57</v>
      </c>
      <c r="C875" s="101">
        <f>C877+C886+C888+C891+C893+C896+C897+C898+C899+C900+C901+C902+C904+C905+C906+C907+C908+C909+C910</f>
        <v>710468</v>
      </c>
      <c r="D875" s="101">
        <f>D877+D886+D888+D891+D893+D896+D897+D898+D899+D900+D901+D902+D904+D905+D906+D907+D908+D909+D910</f>
        <v>826482.8600000001</v>
      </c>
      <c r="E875" s="101">
        <f>E877+E886+E888+E891+E893+E896+E897+E898+E899+E900+E901+E902+E904+E905+E906+E907+E908+E909+E910</f>
        <v>904969.9260880001</v>
      </c>
      <c r="F875" s="101">
        <f>F877+F886+F888+F891+F893+F896+F897+F898+F899+F900+F901+F902+F904+F905+F906+F907+F908+F909+F910</f>
        <v>977895.2548939042</v>
      </c>
      <c r="G875" s="101">
        <f>G877+G886+G888+G891+G893+G896+G897+G898+G899+G900+G901+G902+G904+G905+G906+G907+G908+G909+G910</f>
        <v>1039673.2382029397</v>
      </c>
    </row>
    <row r="876" spans="1:7" ht="45">
      <c r="A876" s="53" t="s">
        <v>135</v>
      </c>
      <c r="B876" s="55"/>
      <c r="C876" s="101"/>
      <c r="D876" s="101"/>
      <c r="E876" s="101"/>
      <c r="F876" s="99"/>
      <c r="G876" s="99"/>
    </row>
    <row r="877" spans="1:7" ht="45">
      <c r="A877" s="71" t="s">
        <v>309</v>
      </c>
      <c r="B877" s="55" t="s">
        <v>57</v>
      </c>
      <c r="C877" s="101">
        <v>529660</v>
      </c>
      <c r="D877" s="101">
        <f>C877*1.0898</f>
        <v>577223.4680000001</v>
      </c>
      <c r="E877" s="101">
        <f>D877*1.11</f>
        <v>640718.0494800002</v>
      </c>
      <c r="F877" s="102">
        <f>E877*1.0964</f>
        <v>702483.2694498722</v>
      </c>
      <c r="G877" s="102">
        <f>F877*1.074</f>
        <v>754467.0313891628</v>
      </c>
    </row>
    <row r="878" spans="1:7" ht="15.75" hidden="1">
      <c r="A878" s="109" t="s">
        <v>399</v>
      </c>
      <c r="B878" s="110" t="s">
        <v>57</v>
      </c>
      <c r="C878" s="165">
        <v>3010</v>
      </c>
      <c r="D878" s="165">
        <v>5050</v>
      </c>
      <c r="E878" s="165">
        <v>7000</v>
      </c>
      <c r="F878" s="165">
        <v>8500</v>
      </c>
      <c r="G878" s="165">
        <v>8900</v>
      </c>
    </row>
    <row r="879" spans="1:7" ht="15.75" hidden="1">
      <c r="A879" s="109" t="s">
        <v>401</v>
      </c>
      <c r="B879" s="110" t="s">
        <v>57</v>
      </c>
      <c r="C879" s="165">
        <v>66670</v>
      </c>
      <c r="D879" s="165">
        <v>60015</v>
      </c>
      <c r="E879" s="165">
        <v>62014</v>
      </c>
      <c r="F879" s="165">
        <v>63018</v>
      </c>
      <c r="G879" s="165">
        <v>65121</v>
      </c>
    </row>
    <row r="880" spans="1:7" ht="15.75" hidden="1">
      <c r="A880" s="109" t="s">
        <v>402</v>
      </c>
      <c r="B880" s="110" t="s">
        <v>57</v>
      </c>
      <c r="C880" s="165">
        <v>68561</v>
      </c>
      <c r="D880" s="165">
        <v>64322</v>
      </c>
      <c r="E880" s="165">
        <v>66080</v>
      </c>
      <c r="F880" s="165">
        <v>68040</v>
      </c>
      <c r="G880" s="165">
        <v>68643</v>
      </c>
    </row>
    <row r="881" spans="1:7" ht="15.75" hidden="1">
      <c r="A881" s="109" t="s">
        <v>403</v>
      </c>
      <c r="B881" s="110" t="s">
        <v>57</v>
      </c>
      <c r="C881" s="165">
        <v>15069</v>
      </c>
      <c r="D881" s="165">
        <v>15000</v>
      </c>
      <c r="E881" s="165">
        <v>16000</v>
      </c>
      <c r="F881" s="165">
        <v>16500</v>
      </c>
      <c r="G881" s="165">
        <v>16800</v>
      </c>
    </row>
    <row r="882" spans="1:7" ht="15.75" hidden="1">
      <c r="A882" s="109" t="s">
        <v>434</v>
      </c>
      <c r="B882" s="110" t="s">
        <v>57</v>
      </c>
      <c r="C882" s="165">
        <v>53730</v>
      </c>
      <c r="D882" s="165">
        <v>55020</v>
      </c>
      <c r="E882" s="165">
        <v>56000</v>
      </c>
      <c r="F882" s="165">
        <v>56100</v>
      </c>
      <c r="G882" s="165">
        <v>56200</v>
      </c>
    </row>
    <row r="883" spans="1:7" ht="15.75" hidden="1">
      <c r="A883" s="109" t="s">
        <v>404</v>
      </c>
      <c r="B883" s="110" t="s">
        <v>57</v>
      </c>
      <c r="C883" s="165">
        <v>7900</v>
      </c>
      <c r="D883" s="165">
        <v>7300</v>
      </c>
      <c r="E883" s="165">
        <v>10000</v>
      </c>
      <c r="F883" s="165">
        <v>11000</v>
      </c>
      <c r="G883" s="165">
        <v>13000</v>
      </c>
    </row>
    <row r="884" spans="1:7" ht="15.75" hidden="1">
      <c r="A884" s="109" t="s">
        <v>405</v>
      </c>
      <c r="B884" s="110" t="s">
        <v>57</v>
      </c>
      <c r="C884" s="165">
        <v>162896</v>
      </c>
      <c r="D884" s="165">
        <v>188896</v>
      </c>
      <c r="E884" s="165">
        <v>217846</v>
      </c>
      <c r="F884" s="165">
        <v>248490</v>
      </c>
      <c r="G884" s="165">
        <v>280815</v>
      </c>
    </row>
    <row r="885" spans="1:7" ht="30" hidden="1">
      <c r="A885" s="109" t="s">
        <v>410</v>
      </c>
      <c r="B885" s="110" t="s">
        <v>57</v>
      </c>
      <c r="C885" s="165">
        <v>56109</v>
      </c>
      <c r="D885" s="165">
        <v>77331</v>
      </c>
      <c r="E885" s="165">
        <v>92152</v>
      </c>
      <c r="F885" s="165">
        <v>106262</v>
      </c>
      <c r="G885" s="165">
        <v>111210</v>
      </c>
    </row>
    <row r="886" spans="1:7" ht="30">
      <c r="A886" s="71" t="s">
        <v>328</v>
      </c>
      <c r="B886" s="55" t="s">
        <v>57</v>
      </c>
      <c r="C886" s="101"/>
      <c r="D886" s="101">
        <v>3500</v>
      </c>
      <c r="E886" s="101">
        <v>3605</v>
      </c>
      <c r="F886" s="102">
        <v>3677.1</v>
      </c>
      <c r="G886" s="102">
        <v>3787.4</v>
      </c>
    </row>
    <row r="887" spans="1:7" ht="15.75" hidden="1">
      <c r="A887" s="109" t="s">
        <v>350</v>
      </c>
      <c r="B887" s="110" t="s">
        <v>57</v>
      </c>
      <c r="C887" s="112"/>
      <c r="D887" s="112">
        <v>3500</v>
      </c>
      <c r="E887" s="112">
        <v>3605</v>
      </c>
      <c r="F887" s="113">
        <v>3677.1</v>
      </c>
      <c r="G887" s="113">
        <v>3787.41</v>
      </c>
    </row>
    <row r="888" spans="1:7" ht="30">
      <c r="A888" s="71" t="s">
        <v>310</v>
      </c>
      <c r="B888" s="55" t="s">
        <v>57</v>
      </c>
      <c r="C888" s="101">
        <v>64994</v>
      </c>
      <c r="D888" s="166">
        <f>D889+D890</f>
        <v>125330</v>
      </c>
      <c r="E888" s="166">
        <f>E889+E890</f>
        <v>135400</v>
      </c>
      <c r="F888" s="166">
        <f>F889+F890</f>
        <v>141500</v>
      </c>
      <c r="G888" s="166">
        <f>G889+G890</f>
        <v>146000</v>
      </c>
    </row>
    <row r="889" spans="1:7" ht="15.75" hidden="1">
      <c r="A889" s="109" t="s">
        <v>383</v>
      </c>
      <c r="B889" s="110" t="s">
        <v>57</v>
      </c>
      <c r="C889" s="112">
        <v>94538</v>
      </c>
      <c r="D889" s="112">
        <v>105330</v>
      </c>
      <c r="E889" s="112">
        <v>113400</v>
      </c>
      <c r="F889" s="113">
        <v>117500</v>
      </c>
      <c r="G889" s="113">
        <v>121000</v>
      </c>
    </row>
    <row r="890" spans="1:7" ht="15.75" hidden="1">
      <c r="A890" s="109" t="s">
        <v>379</v>
      </c>
      <c r="B890" s="110" t="s">
        <v>57</v>
      </c>
      <c r="C890" s="112">
        <v>46097</v>
      </c>
      <c r="D890" s="112">
        <v>20000</v>
      </c>
      <c r="E890" s="112">
        <v>22000</v>
      </c>
      <c r="F890" s="113">
        <v>24000</v>
      </c>
      <c r="G890" s="113">
        <v>25000</v>
      </c>
    </row>
    <row r="891" spans="1:7" ht="60">
      <c r="A891" s="71" t="s">
        <v>325</v>
      </c>
      <c r="B891" s="55" t="s">
        <v>57</v>
      </c>
      <c r="C891" s="101">
        <v>205</v>
      </c>
      <c r="D891" s="101">
        <v>212</v>
      </c>
      <c r="E891" s="101">
        <v>219</v>
      </c>
      <c r="F891" s="102">
        <v>225</v>
      </c>
      <c r="G891" s="102">
        <v>232</v>
      </c>
    </row>
    <row r="892" spans="1:7" ht="15.75" hidden="1">
      <c r="A892" s="109" t="s">
        <v>389</v>
      </c>
      <c r="B892" s="110" t="s">
        <v>57</v>
      </c>
      <c r="C892" s="112">
        <v>205</v>
      </c>
      <c r="D892" s="112">
        <v>212</v>
      </c>
      <c r="E892" s="112">
        <v>219</v>
      </c>
      <c r="F892" s="113">
        <v>225</v>
      </c>
      <c r="G892" s="113">
        <v>232</v>
      </c>
    </row>
    <row r="893" spans="1:7" ht="75">
      <c r="A893" s="53" t="s">
        <v>324</v>
      </c>
      <c r="B893" s="55" t="s">
        <v>57</v>
      </c>
      <c r="C893" s="101">
        <v>3992</v>
      </c>
      <c r="D893" s="101">
        <f>C893*1.036</f>
        <v>4135.712</v>
      </c>
      <c r="E893" s="101">
        <f>D893*1.034</f>
        <v>4276.326208</v>
      </c>
      <c r="F893" s="102">
        <f>E893*1.029</f>
        <v>4400.339668032</v>
      </c>
      <c r="G893" s="102">
        <f>F893*1.028</f>
        <v>4523.5491787368965</v>
      </c>
    </row>
    <row r="894" spans="1:7" ht="15.75" hidden="1">
      <c r="A894" s="109" t="s">
        <v>390</v>
      </c>
      <c r="B894" s="110"/>
      <c r="C894" s="112">
        <v>2134</v>
      </c>
      <c r="D894" s="112">
        <v>2209</v>
      </c>
      <c r="E894" s="112">
        <v>2275</v>
      </c>
      <c r="F894" s="113">
        <v>2343</v>
      </c>
      <c r="G894" s="113">
        <v>2413</v>
      </c>
    </row>
    <row r="895" spans="1:7" ht="15.75" hidden="1">
      <c r="A895" s="109" t="s">
        <v>388</v>
      </c>
      <c r="B895" s="110" t="s">
        <v>57</v>
      </c>
      <c r="C895" s="112">
        <v>1717</v>
      </c>
      <c r="D895" s="112">
        <v>1780</v>
      </c>
      <c r="E895" s="112">
        <v>1850</v>
      </c>
      <c r="F895" s="113">
        <v>1900</v>
      </c>
      <c r="G895" s="113">
        <v>1950</v>
      </c>
    </row>
    <row r="896" spans="1:7" ht="15.75">
      <c r="A896" s="71" t="s">
        <v>311</v>
      </c>
      <c r="B896" s="55" t="s">
        <v>57</v>
      </c>
      <c r="C896" s="101">
        <v>2331</v>
      </c>
      <c r="D896" s="101">
        <f aca="true" t="shared" si="9" ref="D896:G899">C896*1.04</f>
        <v>2424.2400000000002</v>
      </c>
      <c r="E896" s="101">
        <f t="shared" si="9"/>
        <v>2521.2096</v>
      </c>
      <c r="F896" s="101">
        <f t="shared" si="9"/>
        <v>2622.057984</v>
      </c>
      <c r="G896" s="101">
        <f t="shared" si="9"/>
        <v>2726.94030336</v>
      </c>
    </row>
    <row r="897" spans="1:7" ht="60">
      <c r="A897" s="71" t="s">
        <v>312</v>
      </c>
      <c r="B897" s="55" t="s">
        <v>57</v>
      </c>
      <c r="C897" s="101">
        <v>103409</v>
      </c>
      <c r="D897" s="101">
        <f t="shared" si="9"/>
        <v>107545.36</v>
      </c>
      <c r="E897" s="101">
        <f t="shared" si="9"/>
        <v>111847.1744</v>
      </c>
      <c r="F897" s="101">
        <f t="shared" si="9"/>
        <v>116321.06137600001</v>
      </c>
      <c r="G897" s="101">
        <f t="shared" si="9"/>
        <v>120973.90383104002</v>
      </c>
    </row>
    <row r="898" spans="1:7" ht="45">
      <c r="A898" s="72" t="s">
        <v>314</v>
      </c>
      <c r="B898" s="55" t="s">
        <v>57</v>
      </c>
      <c r="C898" s="101">
        <v>2249</v>
      </c>
      <c r="D898" s="101">
        <f t="shared" si="9"/>
        <v>2338.96</v>
      </c>
      <c r="E898" s="101">
        <f t="shared" si="9"/>
        <v>2432.5184</v>
      </c>
      <c r="F898" s="101">
        <f t="shared" si="9"/>
        <v>2529.819136</v>
      </c>
      <c r="G898" s="101">
        <f t="shared" si="9"/>
        <v>2631.01190144</v>
      </c>
    </row>
    <row r="899" spans="1:7" ht="30">
      <c r="A899" s="71" t="s">
        <v>313</v>
      </c>
      <c r="B899" s="55" t="s">
        <v>57</v>
      </c>
      <c r="C899" s="101">
        <v>1070</v>
      </c>
      <c r="D899" s="101">
        <f t="shared" si="9"/>
        <v>1112.8</v>
      </c>
      <c r="E899" s="101">
        <f t="shared" si="9"/>
        <v>1157.312</v>
      </c>
      <c r="F899" s="101">
        <f t="shared" si="9"/>
        <v>1203.60448</v>
      </c>
      <c r="G899" s="101">
        <f t="shared" si="9"/>
        <v>1251.7486592</v>
      </c>
    </row>
    <row r="900" spans="1:7" ht="30">
      <c r="A900" s="71" t="s">
        <v>315</v>
      </c>
      <c r="B900" s="55" t="s">
        <v>57</v>
      </c>
      <c r="C900" s="101"/>
      <c r="D900" s="101"/>
      <c r="E900" s="101"/>
      <c r="F900" s="102"/>
      <c r="G900" s="102"/>
    </row>
    <row r="901" spans="1:7" ht="30">
      <c r="A901" s="53" t="s">
        <v>316</v>
      </c>
      <c r="B901" s="55" t="s">
        <v>57</v>
      </c>
      <c r="C901" s="101"/>
      <c r="D901" s="101"/>
      <c r="E901" s="101"/>
      <c r="F901" s="102"/>
      <c r="G901" s="102"/>
    </row>
    <row r="902" spans="1:7" ht="45">
      <c r="A902" s="71" t="s">
        <v>317</v>
      </c>
      <c r="B902" s="55" t="s">
        <v>57</v>
      </c>
      <c r="C902" s="101">
        <v>2558</v>
      </c>
      <c r="D902" s="101">
        <f>C902*1.04</f>
        <v>2660.32</v>
      </c>
      <c r="E902" s="101">
        <f>D902*1.05</f>
        <v>2793.3360000000002</v>
      </c>
      <c r="F902" s="102">
        <f>E902*1.05</f>
        <v>2933.0028</v>
      </c>
      <c r="G902" s="102">
        <f>F902*1.05</f>
        <v>3079.6529400000004</v>
      </c>
    </row>
    <row r="903" spans="1:7" ht="15.75" hidden="1">
      <c r="A903" s="109" t="s">
        <v>391</v>
      </c>
      <c r="B903" s="110" t="s">
        <v>57</v>
      </c>
      <c r="C903" s="112">
        <v>1707</v>
      </c>
      <c r="D903" s="112">
        <v>1792</v>
      </c>
      <c r="E903" s="112">
        <v>1882</v>
      </c>
      <c r="F903" s="113">
        <v>1976</v>
      </c>
      <c r="G903" s="113">
        <v>2075</v>
      </c>
    </row>
    <row r="904" spans="1:7" ht="45">
      <c r="A904" s="53" t="s">
        <v>326</v>
      </c>
      <c r="B904" s="55" t="s">
        <v>57</v>
      </c>
      <c r="C904" s="101"/>
      <c r="D904" s="101"/>
      <c r="E904" s="101"/>
      <c r="F904" s="102"/>
      <c r="G904" s="102"/>
    </row>
    <row r="905" spans="1:7" ht="60">
      <c r="A905" s="73" t="s">
        <v>318</v>
      </c>
      <c r="B905" s="55" t="s">
        <v>57</v>
      </c>
      <c r="C905" s="101"/>
      <c r="D905" s="101"/>
      <c r="E905" s="101"/>
      <c r="F905" s="102"/>
      <c r="G905" s="102"/>
    </row>
    <row r="906" spans="1:7" ht="60">
      <c r="A906" s="53" t="s">
        <v>319</v>
      </c>
      <c r="B906" s="69" t="s">
        <v>57</v>
      </c>
      <c r="C906" s="101"/>
      <c r="D906" s="101"/>
      <c r="E906" s="101"/>
      <c r="F906" s="102"/>
      <c r="G906" s="102"/>
    </row>
    <row r="907" spans="1:7" ht="15.75">
      <c r="A907" s="73" t="s">
        <v>320</v>
      </c>
      <c r="B907" s="69" t="s">
        <v>57</v>
      </c>
      <c r="C907" s="100"/>
      <c r="D907" s="100"/>
      <c r="E907" s="100"/>
      <c r="F907" s="102"/>
      <c r="G907" s="102"/>
    </row>
    <row r="908" spans="1:7" ht="45">
      <c r="A908" s="73" t="s">
        <v>321</v>
      </c>
      <c r="B908" s="69" t="s">
        <v>57</v>
      </c>
      <c r="C908" s="100"/>
      <c r="D908" s="100"/>
      <c r="E908" s="100"/>
      <c r="F908" s="102"/>
      <c r="G908" s="102"/>
    </row>
    <row r="909" spans="1:7" ht="60">
      <c r="A909" s="73" t="s">
        <v>322</v>
      </c>
      <c r="B909" s="69" t="s">
        <v>57</v>
      </c>
      <c r="C909" s="100"/>
      <c r="D909" s="100"/>
      <c r="E909" s="100"/>
      <c r="F909" s="102"/>
      <c r="G909" s="102"/>
    </row>
    <row r="910" spans="1:7" ht="30">
      <c r="A910" s="53" t="s">
        <v>323</v>
      </c>
      <c r="B910" s="69" t="s">
        <v>57</v>
      </c>
      <c r="C910" s="100"/>
      <c r="D910" s="100"/>
      <c r="E910" s="100"/>
      <c r="F910" s="102"/>
      <c r="G910" s="102"/>
    </row>
    <row r="911" spans="1:7" ht="15.75">
      <c r="A911" s="57"/>
      <c r="B911" s="63"/>
      <c r="C911" s="100"/>
      <c r="D911" s="100"/>
      <c r="E911" s="100"/>
      <c r="F911" s="102"/>
      <c r="G911" s="102"/>
    </row>
    <row r="912" spans="1:7" ht="30.75" customHeight="1">
      <c r="A912" s="74" t="s">
        <v>226</v>
      </c>
      <c r="B912" s="55" t="s">
        <v>8</v>
      </c>
      <c r="C912" s="101">
        <v>92.9</v>
      </c>
      <c r="D912" s="101">
        <v>97.3</v>
      </c>
      <c r="E912" s="101">
        <v>98</v>
      </c>
      <c r="F912" s="99">
        <v>100</v>
      </c>
      <c r="G912" s="99">
        <v>100</v>
      </c>
    </row>
    <row r="913" spans="1:7" ht="15.75">
      <c r="A913" s="75" t="s">
        <v>15</v>
      </c>
      <c r="B913" s="55" t="s">
        <v>57</v>
      </c>
      <c r="C913" s="101">
        <f>C915+C918+C919+C920+C921+C922+C924+C925+C926+C927+C928+C929+C930+C931+C932+C933+C934+C935+C936</f>
        <v>104823</v>
      </c>
      <c r="D913" s="101">
        <f>D915+D918+D919+D920+D921+D922+D924+D925+D926+D927+D928+D929+D930+D931+D932+D933+D934+D935+D936</f>
        <v>18000</v>
      </c>
      <c r="E913" s="101">
        <f>E915+E918+E919+E920+E921+E922+E924+E925+E926+E927+E928+E929+E930+E931+E932+E933+E934+E935+E936</f>
        <v>8000</v>
      </c>
      <c r="F913" s="101">
        <f>F915+F918+F919+F920+F921+F922+F924+F925+F926+F927+F928+F929+F930+F931+F932+F933+F934+F935+F936</f>
        <v>3000</v>
      </c>
      <c r="G913" s="101">
        <f>G915+G918+G919+G920+G921+G922+G924+G925+G926+G927+G928+G929+G930+G931+G932+G933+G934+G935+G936</f>
        <v>3000</v>
      </c>
    </row>
    <row r="914" spans="1:7" ht="45">
      <c r="A914" s="53" t="s">
        <v>135</v>
      </c>
      <c r="B914" s="55"/>
      <c r="C914" s="101"/>
      <c r="D914" s="101"/>
      <c r="E914" s="101"/>
      <c r="F914" s="99"/>
      <c r="G914" s="99"/>
    </row>
    <row r="915" spans="1:7" ht="45">
      <c r="A915" s="71" t="s">
        <v>309</v>
      </c>
      <c r="B915" s="55" t="s">
        <v>57</v>
      </c>
      <c r="C915" s="101">
        <v>93807</v>
      </c>
      <c r="D915" s="101">
        <v>15000</v>
      </c>
      <c r="E915" s="101">
        <v>5000</v>
      </c>
      <c r="F915" s="102"/>
      <c r="G915" s="102"/>
    </row>
    <row r="916" spans="1:7" ht="30" hidden="1">
      <c r="A916" s="107" t="s">
        <v>408</v>
      </c>
      <c r="B916" s="131" t="s">
        <v>57</v>
      </c>
      <c r="C916" s="168">
        <v>59983</v>
      </c>
      <c r="D916" s="168">
        <v>15000</v>
      </c>
      <c r="E916" s="168">
        <v>5000</v>
      </c>
      <c r="F916" s="169"/>
      <c r="G916" s="169"/>
    </row>
    <row r="917" spans="1:7" ht="15.75" hidden="1">
      <c r="A917" s="107" t="s">
        <v>436</v>
      </c>
      <c r="B917" s="131" t="s">
        <v>57</v>
      </c>
      <c r="C917" s="168">
        <v>9350</v>
      </c>
      <c r="D917" s="168"/>
      <c r="E917" s="168"/>
      <c r="F917" s="169"/>
      <c r="G917" s="169"/>
    </row>
    <row r="918" spans="1:7" ht="30">
      <c r="A918" s="71" t="s">
        <v>328</v>
      </c>
      <c r="B918" s="55" t="s">
        <v>57</v>
      </c>
      <c r="C918" s="101">
        <v>20</v>
      </c>
      <c r="D918" s="101"/>
      <c r="E918" s="101"/>
      <c r="F918" s="102"/>
      <c r="G918" s="102"/>
    </row>
    <row r="919" spans="1:7" ht="30">
      <c r="A919" s="71" t="s">
        <v>310</v>
      </c>
      <c r="B919" s="55" t="s">
        <v>57</v>
      </c>
      <c r="C919" s="101"/>
      <c r="D919" s="101"/>
      <c r="E919" s="101"/>
      <c r="F919" s="102"/>
      <c r="G919" s="102"/>
    </row>
    <row r="920" spans="1:7" ht="60">
      <c r="A920" s="71" t="s">
        <v>325</v>
      </c>
      <c r="B920" s="55" t="s">
        <v>57</v>
      </c>
      <c r="C920" s="101"/>
      <c r="D920" s="101"/>
      <c r="E920" s="101"/>
      <c r="F920" s="102"/>
      <c r="G920" s="102"/>
    </row>
    <row r="921" spans="1:7" ht="75">
      <c r="A921" s="53" t="s">
        <v>324</v>
      </c>
      <c r="B921" s="55" t="s">
        <v>57</v>
      </c>
      <c r="C921" s="101"/>
      <c r="D921" s="101"/>
      <c r="E921" s="101"/>
      <c r="F921" s="102"/>
      <c r="G921" s="102"/>
    </row>
    <row r="922" spans="1:7" ht="15.75">
      <c r="A922" s="71" t="s">
        <v>311</v>
      </c>
      <c r="B922" s="55" t="s">
        <v>57</v>
      </c>
      <c r="C922" s="101">
        <v>6194</v>
      </c>
      <c r="D922" s="101">
        <v>3000</v>
      </c>
      <c r="E922" s="101">
        <v>3000</v>
      </c>
      <c r="F922" s="102">
        <v>3000</v>
      </c>
      <c r="G922" s="102">
        <v>3000</v>
      </c>
    </row>
    <row r="923" spans="1:7" ht="15.75" hidden="1">
      <c r="A923" s="109" t="s">
        <v>382</v>
      </c>
      <c r="B923" s="110" t="s">
        <v>57</v>
      </c>
      <c r="C923" s="112">
        <v>2664</v>
      </c>
      <c r="D923" s="112">
        <v>3000</v>
      </c>
      <c r="E923" s="112">
        <v>3000</v>
      </c>
      <c r="F923" s="113">
        <v>3000</v>
      </c>
      <c r="G923" s="113">
        <v>3000</v>
      </c>
    </row>
    <row r="924" spans="1:7" ht="60">
      <c r="A924" s="71" t="s">
        <v>312</v>
      </c>
      <c r="B924" s="55" t="s">
        <v>57</v>
      </c>
      <c r="C924" s="101">
        <v>2447</v>
      </c>
      <c r="D924" s="101"/>
      <c r="E924" s="101"/>
      <c r="F924" s="102"/>
      <c r="G924" s="102"/>
    </row>
    <row r="925" spans="1:7" ht="45">
      <c r="A925" s="72" t="s">
        <v>314</v>
      </c>
      <c r="B925" s="55" t="s">
        <v>57</v>
      </c>
      <c r="C925" s="101"/>
      <c r="D925" s="101"/>
      <c r="E925" s="101"/>
      <c r="F925" s="102"/>
      <c r="G925" s="102"/>
    </row>
    <row r="926" spans="1:7" ht="30">
      <c r="A926" s="71" t="s">
        <v>313</v>
      </c>
      <c r="B926" s="55" t="s">
        <v>57</v>
      </c>
      <c r="C926" s="101"/>
      <c r="D926" s="101"/>
      <c r="E926" s="101"/>
      <c r="F926" s="102"/>
      <c r="G926" s="102"/>
    </row>
    <row r="927" spans="1:7" ht="30">
      <c r="A927" s="71" t="s">
        <v>315</v>
      </c>
      <c r="B927" s="55" t="s">
        <v>57</v>
      </c>
      <c r="C927" s="101"/>
      <c r="D927" s="101"/>
      <c r="E927" s="101"/>
      <c r="F927" s="102"/>
      <c r="G927" s="102"/>
    </row>
    <row r="928" spans="1:7" ht="30">
      <c r="A928" s="53" t="s">
        <v>316</v>
      </c>
      <c r="B928" s="55" t="s">
        <v>57</v>
      </c>
      <c r="C928" s="101"/>
      <c r="D928" s="101"/>
      <c r="E928" s="101"/>
      <c r="F928" s="102"/>
      <c r="G928" s="102"/>
    </row>
    <row r="929" spans="1:7" ht="30">
      <c r="A929" s="71" t="s">
        <v>317</v>
      </c>
      <c r="B929" s="55" t="s">
        <v>57</v>
      </c>
      <c r="C929" s="101">
        <v>1376</v>
      </c>
      <c r="D929" s="101"/>
      <c r="E929" s="101"/>
      <c r="F929" s="102"/>
      <c r="G929" s="102"/>
    </row>
    <row r="930" spans="1:7" ht="45">
      <c r="A930" s="53" t="s">
        <v>326</v>
      </c>
      <c r="B930" s="55" t="s">
        <v>57</v>
      </c>
      <c r="C930" s="101"/>
      <c r="D930" s="101"/>
      <c r="E930" s="101"/>
      <c r="F930" s="102"/>
      <c r="G930" s="102"/>
    </row>
    <row r="931" spans="1:7" ht="60">
      <c r="A931" s="73" t="s">
        <v>318</v>
      </c>
      <c r="B931" s="55" t="s">
        <v>57</v>
      </c>
      <c r="C931" s="101"/>
      <c r="D931" s="101"/>
      <c r="E931" s="101"/>
      <c r="F931" s="102"/>
      <c r="G931" s="102"/>
    </row>
    <row r="932" spans="1:7" ht="60">
      <c r="A932" s="53" t="s">
        <v>319</v>
      </c>
      <c r="B932" s="69" t="s">
        <v>57</v>
      </c>
      <c r="C932" s="101"/>
      <c r="D932" s="101"/>
      <c r="E932" s="101"/>
      <c r="F932" s="102"/>
      <c r="G932" s="102"/>
    </row>
    <row r="933" spans="1:7" ht="15.75">
      <c r="A933" s="73" t="s">
        <v>320</v>
      </c>
      <c r="B933" s="69" t="s">
        <v>57</v>
      </c>
      <c r="C933" s="100"/>
      <c r="D933" s="100"/>
      <c r="E933" s="100"/>
      <c r="F933" s="102"/>
      <c r="G933" s="102"/>
    </row>
    <row r="934" spans="1:7" ht="45">
      <c r="A934" s="73" t="s">
        <v>321</v>
      </c>
      <c r="B934" s="69" t="s">
        <v>57</v>
      </c>
      <c r="C934" s="100"/>
      <c r="D934" s="100"/>
      <c r="E934" s="100"/>
      <c r="F934" s="102"/>
      <c r="G934" s="102"/>
    </row>
    <row r="935" spans="1:7" ht="60">
      <c r="A935" s="73" t="s">
        <v>322</v>
      </c>
      <c r="B935" s="69" t="s">
        <v>57</v>
      </c>
      <c r="C935" s="100"/>
      <c r="D935" s="100"/>
      <c r="E935" s="100"/>
      <c r="F935" s="102"/>
      <c r="G935" s="102"/>
    </row>
    <row r="936" spans="1:7" ht="30">
      <c r="A936" s="53" t="s">
        <v>323</v>
      </c>
      <c r="B936" s="69" t="s">
        <v>57</v>
      </c>
      <c r="C936" s="100">
        <v>979</v>
      </c>
      <c r="D936" s="100"/>
      <c r="E936" s="100"/>
      <c r="F936" s="102"/>
      <c r="G936" s="102"/>
    </row>
    <row r="937" spans="1:7" ht="15.75">
      <c r="A937" s="57"/>
      <c r="B937" s="63"/>
      <c r="C937" s="100"/>
      <c r="D937" s="100"/>
      <c r="E937" s="100"/>
      <c r="F937" s="102"/>
      <c r="G937" s="102"/>
    </row>
    <row r="938" spans="1:7" ht="28.5">
      <c r="A938" s="74" t="s">
        <v>14</v>
      </c>
      <c r="B938" s="55" t="s">
        <v>57</v>
      </c>
      <c r="C938" s="101">
        <f>C940</f>
        <v>451057</v>
      </c>
      <c r="D938" s="101">
        <f>D940</f>
        <v>458317</v>
      </c>
      <c r="E938" s="101">
        <f>E940</f>
        <v>468346</v>
      </c>
      <c r="F938" s="101">
        <f>F940</f>
        <v>489416</v>
      </c>
      <c r="G938" s="101">
        <f>G940</f>
        <v>504367</v>
      </c>
    </row>
    <row r="939" spans="1:7" ht="45">
      <c r="A939" s="53" t="s">
        <v>135</v>
      </c>
      <c r="B939" s="55"/>
      <c r="C939" s="101"/>
      <c r="D939" s="101"/>
      <c r="E939" s="101"/>
      <c r="F939" s="99"/>
      <c r="G939" s="99"/>
    </row>
    <row r="940" spans="1:7" ht="45">
      <c r="A940" s="71" t="s">
        <v>309</v>
      </c>
      <c r="B940" s="55" t="s">
        <v>57</v>
      </c>
      <c r="C940" s="101">
        <f>SUM(C941:C947)</f>
        <v>451057</v>
      </c>
      <c r="D940" s="101">
        <f>SUM(D941:D947)</f>
        <v>458317</v>
      </c>
      <c r="E940" s="101">
        <f>SUM(E941:E947)</f>
        <v>468346</v>
      </c>
      <c r="F940" s="101">
        <f>SUM(F941:F947)</f>
        <v>489416</v>
      </c>
      <c r="G940" s="101">
        <f>SUM(G941:G947)</f>
        <v>504367</v>
      </c>
    </row>
    <row r="941" spans="1:7" ht="15.75" hidden="1">
      <c r="A941" s="107" t="s">
        <v>399</v>
      </c>
      <c r="B941" s="131" t="s">
        <v>57</v>
      </c>
      <c r="C941" s="132">
        <v>3010</v>
      </c>
      <c r="D941" s="132">
        <v>5050</v>
      </c>
      <c r="E941" s="132">
        <v>7000</v>
      </c>
      <c r="F941" s="132">
        <v>8500</v>
      </c>
      <c r="G941" s="132">
        <v>8900</v>
      </c>
    </row>
    <row r="942" spans="1:7" ht="15.75" hidden="1">
      <c r="A942" s="107" t="s">
        <v>400</v>
      </c>
      <c r="B942" s="131" t="s">
        <v>57</v>
      </c>
      <c r="C942" s="132">
        <v>35969</v>
      </c>
      <c r="D942" s="132">
        <v>25000</v>
      </c>
      <c r="E942" s="132">
        <v>15000</v>
      </c>
      <c r="F942" s="132">
        <v>18000</v>
      </c>
      <c r="G942" s="132">
        <v>23000</v>
      </c>
    </row>
    <row r="943" spans="1:7" ht="15.75" hidden="1">
      <c r="A943" s="107" t="s">
        <v>402</v>
      </c>
      <c r="B943" s="131" t="s">
        <v>57</v>
      </c>
      <c r="C943" s="132">
        <v>68561</v>
      </c>
      <c r="D943" s="132">
        <v>64322</v>
      </c>
      <c r="E943" s="132">
        <v>66080</v>
      </c>
      <c r="F943" s="132">
        <v>68040</v>
      </c>
      <c r="G943" s="132">
        <v>68643</v>
      </c>
    </row>
    <row r="944" spans="1:7" ht="15.75" hidden="1">
      <c r="A944" s="107" t="s">
        <v>434</v>
      </c>
      <c r="B944" s="131" t="s">
        <v>57</v>
      </c>
      <c r="C944" s="132">
        <v>54282</v>
      </c>
      <c r="D944" s="132">
        <v>82600</v>
      </c>
      <c r="E944" s="132">
        <v>82600</v>
      </c>
      <c r="F944" s="132">
        <v>82600</v>
      </c>
      <c r="G944" s="132">
        <v>82600</v>
      </c>
    </row>
    <row r="945" spans="1:7" ht="15.75" hidden="1">
      <c r="A945" s="107" t="s">
        <v>407</v>
      </c>
      <c r="B945" s="131" t="s">
        <v>57</v>
      </c>
      <c r="C945" s="132">
        <v>13</v>
      </c>
      <c r="D945" s="132">
        <v>14</v>
      </c>
      <c r="E945" s="132">
        <v>14</v>
      </c>
      <c r="F945" s="132">
        <v>14</v>
      </c>
      <c r="G945" s="132">
        <v>14</v>
      </c>
    </row>
    <row r="946" spans="1:7" ht="15.75" hidden="1">
      <c r="A946" s="107" t="s">
        <v>409</v>
      </c>
      <c r="B946" s="131" t="s">
        <v>57</v>
      </c>
      <c r="C946" s="132">
        <v>203004</v>
      </c>
      <c r="D946" s="132">
        <v>204000</v>
      </c>
      <c r="E946" s="132">
        <v>205500</v>
      </c>
      <c r="F946" s="132">
        <v>206000</v>
      </c>
      <c r="G946" s="132">
        <v>210000</v>
      </c>
    </row>
    <row r="947" spans="1:7" ht="15.75" hidden="1">
      <c r="A947" s="107" t="s">
        <v>437</v>
      </c>
      <c r="B947" s="131" t="s">
        <v>57</v>
      </c>
      <c r="C947" s="132">
        <v>86218</v>
      </c>
      <c r="D947" s="132">
        <v>77331</v>
      </c>
      <c r="E947" s="132">
        <v>92152</v>
      </c>
      <c r="F947" s="132">
        <v>106262</v>
      </c>
      <c r="G947" s="132">
        <v>111210</v>
      </c>
    </row>
    <row r="948" spans="1:7" ht="30">
      <c r="A948" s="71" t="s">
        <v>328</v>
      </c>
      <c r="B948" s="55" t="s">
        <v>57</v>
      </c>
      <c r="C948" s="101"/>
      <c r="D948" s="101"/>
      <c r="E948" s="101"/>
      <c r="F948" s="102"/>
      <c r="G948" s="102"/>
    </row>
    <row r="949" spans="1:7" ht="30">
      <c r="A949" s="71" t="s">
        <v>310</v>
      </c>
      <c r="B949" s="55" t="s">
        <v>57</v>
      </c>
      <c r="C949" s="101"/>
      <c r="D949" s="101"/>
      <c r="E949" s="101"/>
      <c r="F949" s="102"/>
      <c r="G949" s="102"/>
    </row>
    <row r="950" spans="1:7" ht="60">
      <c r="A950" s="71" t="s">
        <v>325</v>
      </c>
      <c r="B950" s="55" t="s">
        <v>57</v>
      </c>
      <c r="C950" s="101"/>
      <c r="D950" s="101"/>
      <c r="E950" s="101"/>
      <c r="F950" s="102"/>
      <c r="G950" s="102"/>
    </row>
    <row r="951" spans="1:7" ht="75">
      <c r="A951" s="53" t="s">
        <v>324</v>
      </c>
      <c r="B951" s="55" t="s">
        <v>57</v>
      </c>
      <c r="C951" s="101"/>
      <c r="D951" s="101"/>
      <c r="E951" s="101"/>
      <c r="F951" s="102"/>
      <c r="G951" s="102"/>
    </row>
    <row r="952" spans="1:7" ht="15.75">
      <c r="A952" s="71" t="s">
        <v>311</v>
      </c>
      <c r="B952" s="55" t="s">
        <v>57</v>
      </c>
      <c r="C952" s="101"/>
      <c r="D952" s="101"/>
      <c r="E952" s="101"/>
      <c r="F952" s="102"/>
      <c r="G952" s="102"/>
    </row>
    <row r="953" spans="1:7" ht="60">
      <c r="A953" s="71" t="s">
        <v>312</v>
      </c>
      <c r="B953" s="55" t="s">
        <v>57</v>
      </c>
      <c r="C953" s="101"/>
      <c r="D953" s="101"/>
      <c r="E953" s="101"/>
      <c r="F953" s="102"/>
      <c r="G953" s="102"/>
    </row>
    <row r="954" spans="1:7" ht="45">
      <c r="A954" s="72" t="s">
        <v>314</v>
      </c>
      <c r="B954" s="55" t="s">
        <v>57</v>
      </c>
      <c r="C954" s="101"/>
      <c r="D954" s="101"/>
      <c r="E954" s="101"/>
      <c r="F954" s="102"/>
      <c r="G954" s="102"/>
    </row>
    <row r="955" spans="1:7" ht="30">
      <c r="A955" s="71" t="s">
        <v>313</v>
      </c>
      <c r="B955" s="55" t="s">
        <v>57</v>
      </c>
      <c r="C955" s="101"/>
      <c r="D955" s="101"/>
      <c r="E955" s="101"/>
      <c r="F955" s="102"/>
      <c r="G955" s="102"/>
    </row>
    <row r="956" spans="1:7" ht="30">
      <c r="A956" s="71" t="s">
        <v>315</v>
      </c>
      <c r="B956" s="55" t="s">
        <v>57</v>
      </c>
      <c r="C956" s="101"/>
      <c r="D956" s="101"/>
      <c r="E956" s="101"/>
      <c r="F956" s="102"/>
      <c r="G956" s="102"/>
    </row>
    <row r="957" spans="1:7" ht="30">
      <c r="A957" s="53" t="s">
        <v>316</v>
      </c>
      <c r="B957" s="55" t="s">
        <v>57</v>
      </c>
      <c r="C957" s="101"/>
      <c r="D957" s="101"/>
      <c r="E957" s="101"/>
      <c r="F957" s="102"/>
      <c r="G957" s="102"/>
    </row>
    <row r="958" spans="1:7" ht="30">
      <c r="A958" s="71" t="s">
        <v>317</v>
      </c>
      <c r="B958" s="55" t="s">
        <v>57</v>
      </c>
      <c r="C958" s="101"/>
      <c r="D958" s="101"/>
      <c r="E958" s="101"/>
      <c r="F958" s="102"/>
      <c r="G958" s="102"/>
    </row>
    <row r="959" spans="1:7" ht="45">
      <c r="A959" s="53" t="s">
        <v>326</v>
      </c>
      <c r="B959" s="55" t="s">
        <v>57</v>
      </c>
      <c r="C959" s="101"/>
      <c r="D959" s="101"/>
      <c r="E959" s="101"/>
      <c r="F959" s="102"/>
      <c r="G959" s="102"/>
    </row>
    <row r="960" spans="1:7" ht="60">
      <c r="A960" s="73" t="s">
        <v>318</v>
      </c>
      <c r="B960" s="55" t="s">
        <v>57</v>
      </c>
      <c r="C960" s="101"/>
      <c r="D960" s="101"/>
      <c r="E960" s="101"/>
      <c r="F960" s="102"/>
      <c r="G960" s="102"/>
    </row>
    <row r="961" spans="1:7" ht="60">
      <c r="A961" s="53" t="s">
        <v>319</v>
      </c>
      <c r="B961" s="69" t="s">
        <v>57</v>
      </c>
      <c r="C961" s="101"/>
      <c r="D961" s="101"/>
      <c r="E961" s="101"/>
      <c r="F961" s="102"/>
      <c r="G961" s="102"/>
    </row>
    <row r="962" spans="1:7" ht="15.75">
      <c r="A962" s="73" t="s">
        <v>320</v>
      </c>
      <c r="B962" s="69" t="s">
        <v>57</v>
      </c>
      <c r="C962" s="100"/>
      <c r="D962" s="100"/>
      <c r="E962" s="100"/>
      <c r="F962" s="102"/>
      <c r="G962" s="102"/>
    </row>
    <row r="963" spans="1:7" ht="45">
      <c r="A963" s="73" t="s">
        <v>321</v>
      </c>
      <c r="B963" s="69" t="s">
        <v>57</v>
      </c>
      <c r="C963" s="100"/>
      <c r="D963" s="100"/>
      <c r="E963" s="100"/>
      <c r="F963" s="102"/>
      <c r="G963" s="102"/>
    </row>
    <row r="964" spans="1:7" ht="60">
      <c r="A964" s="73" t="s">
        <v>322</v>
      </c>
      <c r="B964" s="69" t="s">
        <v>57</v>
      </c>
      <c r="C964" s="100"/>
      <c r="D964" s="100"/>
      <c r="E964" s="100"/>
      <c r="F964" s="102"/>
      <c r="G964" s="102"/>
    </row>
    <row r="965" spans="1:7" ht="30">
      <c r="A965" s="53" t="s">
        <v>323</v>
      </c>
      <c r="B965" s="69" t="s">
        <v>57</v>
      </c>
      <c r="C965" s="100"/>
      <c r="D965" s="100"/>
      <c r="E965" s="100"/>
      <c r="F965" s="102"/>
      <c r="G965" s="102"/>
    </row>
    <row r="966" spans="1:7" ht="15.75">
      <c r="A966" s="57"/>
      <c r="B966" s="63"/>
      <c r="C966" s="100"/>
      <c r="D966" s="100"/>
      <c r="E966" s="100"/>
      <c r="F966" s="102"/>
      <c r="G966" s="102"/>
    </row>
    <row r="967" spans="1:7" ht="32.25" customHeight="1">
      <c r="A967" s="64" t="s">
        <v>67</v>
      </c>
      <c r="B967" s="55" t="s">
        <v>57</v>
      </c>
      <c r="C967" s="104">
        <f>C969+C970+C971+C973+C974+C975+C976+C977+C978+C979+C980+C981+C982+C983+C984+C985+C986+C988+C987</f>
        <v>381696</v>
      </c>
      <c r="D967" s="104">
        <f>D969+D970+D971+D973+D974+D975+D976+D977+D978+D979+D980+D981+D982+D983+D984+D985+D986+D988+D987</f>
        <v>380053.044</v>
      </c>
      <c r="E967" s="104">
        <f>E969+E970+E971+E973+E974+E975+E976+E977+E978+E979+E980+E981+E982+E983+E984+E985+E986+E988+E987</f>
        <v>385851.2648076001</v>
      </c>
      <c r="F967" s="104">
        <f>F969+F970+F971+F973+F974+F975+F976+F977+F978+F979+F980+F981+F982+F983+F984+F985+F986+F988+F987</f>
        <v>391530.233236426</v>
      </c>
      <c r="G967" s="104">
        <f>G969+G970+G971+G973+G974+G975+G976+G977+G978+G979+G980+G981+G982+G983+G984+G985+G986+G988+G987</f>
        <v>403982.7012245866</v>
      </c>
    </row>
    <row r="968" spans="1:7" ht="45">
      <c r="A968" s="53" t="s">
        <v>135</v>
      </c>
      <c r="B968" s="55"/>
      <c r="C968" s="101"/>
      <c r="D968" s="101"/>
      <c r="E968" s="101"/>
      <c r="F968" s="99"/>
      <c r="G968" s="99"/>
    </row>
    <row r="969" spans="1:7" ht="45">
      <c r="A969" s="71" t="s">
        <v>309</v>
      </c>
      <c r="B969" s="55" t="s">
        <v>57</v>
      </c>
      <c r="C969" s="101">
        <v>293722</v>
      </c>
      <c r="D969" s="101">
        <f>C969*0.98</f>
        <v>287847.56</v>
      </c>
      <c r="E969" s="101">
        <f>D969*1.006</f>
        <v>289574.64536</v>
      </c>
      <c r="F969" s="102">
        <f>E969*1.006</f>
        <v>291312.09323216</v>
      </c>
      <c r="G969" s="102">
        <f>F969*1.03</f>
        <v>300051.45602912485</v>
      </c>
    </row>
    <row r="970" spans="1:7" ht="30">
      <c r="A970" s="71" t="s">
        <v>328</v>
      </c>
      <c r="B970" s="55" t="s">
        <v>57</v>
      </c>
      <c r="C970" s="101"/>
      <c r="D970" s="101"/>
      <c r="E970" s="101"/>
      <c r="F970" s="102"/>
      <c r="G970" s="102"/>
    </row>
    <row r="971" spans="1:7" ht="33" customHeight="1">
      <c r="A971" s="71" t="s">
        <v>310</v>
      </c>
      <c r="B971" s="55" t="s">
        <v>57</v>
      </c>
      <c r="C971" s="101">
        <v>58676</v>
      </c>
      <c r="D971" s="101">
        <f>C971*1.049</f>
        <v>61551.123999999996</v>
      </c>
      <c r="E971" s="101">
        <f>D971*1.0399</f>
        <v>64007.0138476</v>
      </c>
      <c r="F971" s="102">
        <f>E971*1.035</f>
        <v>66247.259332266</v>
      </c>
      <c r="G971" s="102">
        <f>F971*1.029</f>
        <v>68168.42985290171</v>
      </c>
    </row>
    <row r="972" spans="1:7" ht="16.5" customHeight="1" hidden="1">
      <c r="A972" s="109" t="s">
        <v>383</v>
      </c>
      <c r="B972" s="110" t="s">
        <v>57</v>
      </c>
      <c r="C972" s="112">
        <v>45597</v>
      </c>
      <c r="D972" s="112">
        <v>47830</v>
      </c>
      <c r="E972" s="112">
        <v>49740</v>
      </c>
      <c r="F972" s="113">
        <v>51480</v>
      </c>
      <c r="G972" s="113">
        <v>53020</v>
      </c>
    </row>
    <row r="973" spans="1:7" ht="60" customHeight="1">
      <c r="A973" s="71" t="s">
        <v>325</v>
      </c>
      <c r="B973" s="55" t="s">
        <v>57</v>
      </c>
      <c r="C973" s="101">
        <v>1517</v>
      </c>
      <c r="D973" s="101">
        <f>C973*1.04</f>
        <v>1577.68</v>
      </c>
      <c r="E973" s="101">
        <f>D973*1.04</f>
        <v>1640.7872000000002</v>
      </c>
      <c r="F973" s="101">
        <f>E973*1.04</f>
        <v>1706.4186880000002</v>
      </c>
      <c r="G973" s="101">
        <f>F973*1.04</f>
        <v>1774.6754355200003</v>
      </c>
    </row>
    <row r="974" spans="1:7" ht="73.5" customHeight="1">
      <c r="A974" s="53" t="s">
        <v>324</v>
      </c>
      <c r="B974" s="55" t="s">
        <v>57</v>
      </c>
      <c r="C974" s="101"/>
      <c r="D974" s="101"/>
      <c r="E974" s="101"/>
      <c r="F974" s="102"/>
      <c r="G974" s="102"/>
    </row>
    <row r="975" spans="1:7" ht="15" customHeight="1">
      <c r="A975" s="71" t="s">
        <v>311</v>
      </c>
      <c r="B975" s="55" t="s">
        <v>57</v>
      </c>
      <c r="C975" s="101">
        <v>1</v>
      </c>
      <c r="D975" s="101"/>
      <c r="E975" s="101"/>
      <c r="F975" s="102"/>
      <c r="G975" s="102"/>
    </row>
    <row r="976" spans="1:7" ht="15" customHeight="1">
      <c r="A976" s="71" t="s">
        <v>312</v>
      </c>
      <c r="B976" s="55" t="s">
        <v>57</v>
      </c>
      <c r="C976" s="101">
        <v>739</v>
      </c>
      <c r="D976" s="101">
        <f>C976*1.04</f>
        <v>768.5600000000001</v>
      </c>
      <c r="E976" s="101">
        <f>D976*1.05</f>
        <v>806.988</v>
      </c>
      <c r="F976" s="101">
        <f aca="true" t="shared" si="10" ref="F976:G978">E976*1.05</f>
        <v>847.3374000000001</v>
      </c>
      <c r="G976" s="101">
        <f t="shared" si="10"/>
        <v>889.7042700000002</v>
      </c>
    </row>
    <row r="977" spans="1:7" ht="15" customHeight="1">
      <c r="A977" s="72" t="s">
        <v>314</v>
      </c>
      <c r="B977" s="55" t="s">
        <v>57</v>
      </c>
      <c r="C977" s="101">
        <v>153</v>
      </c>
      <c r="D977" s="101">
        <f>C977*1.04</f>
        <v>159.12</v>
      </c>
      <c r="E977" s="101">
        <f>D977*1.05</f>
        <v>167.07600000000002</v>
      </c>
      <c r="F977" s="101">
        <f t="shared" si="10"/>
        <v>175.42980000000003</v>
      </c>
      <c r="G977" s="101">
        <f t="shared" si="10"/>
        <v>184.20129000000003</v>
      </c>
    </row>
    <row r="978" spans="1:7" ht="15" customHeight="1">
      <c r="A978" s="71" t="s">
        <v>313</v>
      </c>
      <c r="B978" s="55" t="s">
        <v>57</v>
      </c>
      <c r="C978" s="101">
        <v>5598</v>
      </c>
      <c r="D978" s="101">
        <f>C978*1.04</f>
        <v>5821.92</v>
      </c>
      <c r="E978" s="101">
        <f>D978*1.05</f>
        <v>6113.0160000000005</v>
      </c>
      <c r="F978" s="101">
        <f t="shared" si="10"/>
        <v>6418.666800000001</v>
      </c>
      <c r="G978" s="101">
        <f t="shared" si="10"/>
        <v>6739.600140000001</v>
      </c>
    </row>
    <row r="979" spans="1:7" ht="30" customHeight="1">
      <c r="A979" s="71" t="s">
        <v>315</v>
      </c>
      <c r="B979" s="55" t="s">
        <v>57</v>
      </c>
      <c r="C979" s="101"/>
      <c r="D979" s="101"/>
      <c r="E979" s="101"/>
      <c r="F979" s="102"/>
      <c r="G979" s="102"/>
    </row>
    <row r="980" spans="1:7" ht="32.25" customHeight="1">
      <c r="A980" s="53" t="s">
        <v>316</v>
      </c>
      <c r="B980" s="55" t="s">
        <v>57</v>
      </c>
      <c r="C980" s="101"/>
      <c r="D980" s="101"/>
      <c r="E980" s="101"/>
      <c r="F980" s="102"/>
      <c r="G980" s="102"/>
    </row>
    <row r="981" spans="1:7" ht="32.25" customHeight="1">
      <c r="A981" s="71" t="s">
        <v>317</v>
      </c>
      <c r="B981" s="55" t="s">
        <v>57</v>
      </c>
      <c r="C981" s="101">
        <v>1694</v>
      </c>
      <c r="D981" s="101">
        <f>C981*1.04</f>
        <v>1761.76</v>
      </c>
      <c r="E981" s="101">
        <f>D981*1.05</f>
        <v>1849.848</v>
      </c>
      <c r="F981" s="101">
        <f>E981*1.05</f>
        <v>1942.3404</v>
      </c>
      <c r="G981" s="101">
        <f>F981*1.05</f>
        <v>2039.4574200000002</v>
      </c>
    </row>
    <row r="982" spans="1:7" ht="29.25" customHeight="1">
      <c r="A982" s="53" t="s">
        <v>326</v>
      </c>
      <c r="B982" s="55" t="s">
        <v>57</v>
      </c>
      <c r="C982" s="101"/>
      <c r="D982" s="101"/>
      <c r="E982" s="101"/>
      <c r="F982" s="102"/>
      <c r="G982" s="102"/>
    </row>
    <row r="983" spans="1:7" ht="45" customHeight="1">
      <c r="A983" s="73" t="s">
        <v>318</v>
      </c>
      <c r="B983" s="55" t="s">
        <v>57</v>
      </c>
      <c r="C983" s="101"/>
      <c r="D983" s="101"/>
      <c r="E983" s="101"/>
      <c r="F983" s="102"/>
      <c r="G983" s="102"/>
    </row>
    <row r="984" spans="1:7" ht="46.5" customHeight="1">
      <c r="A984" s="53" t="s">
        <v>319</v>
      </c>
      <c r="B984" s="69" t="s">
        <v>57</v>
      </c>
      <c r="C984" s="101">
        <v>10109</v>
      </c>
      <c r="D984" s="101">
        <f>C984*1.04</f>
        <v>10513.36</v>
      </c>
      <c r="E984" s="101">
        <f>D984*1.05</f>
        <v>11039.028</v>
      </c>
      <c r="F984" s="101">
        <f>E984*1.05</f>
        <v>11590.9794</v>
      </c>
      <c r="G984" s="101">
        <f>F984*1.05</f>
        <v>12170.52837</v>
      </c>
    </row>
    <row r="985" spans="1:7" ht="15" customHeight="1">
      <c r="A985" s="73" t="s">
        <v>320</v>
      </c>
      <c r="B985" s="69" t="s">
        <v>57</v>
      </c>
      <c r="C985" s="100">
        <v>8547</v>
      </c>
      <c r="D985" s="100">
        <f aca="true" t="shared" si="11" ref="D985:G986">C985*1.06</f>
        <v>9059.82</v>
      </c>
      <c r="E985" s="100">
        <f t="shared" si="11"/>
        <v>9603.4092</v>
      </c>
      <c r="F985" s="100">
        <f t="shared" si="11"/>
        <v>10179.613752000001</v>
      </c>
      <c r="G985" s="100">
        <f t="shared" si="11"/>
        <v>10790.390577120002</v>
      </c>
    </row>
    <row r="986" spans="1:7" ht="29.25" customHeight="1">
      <c r="A986" s="73" t="s">
        <v>321</v>
      </c>
      <c r="B986" s="69" t="s">
        <v>57</v>
      </c>
      <c r="C986" s="100">
        <v>727</v>
      </c>
      <c r="D986" s="100">
        <f t="shared" si="11"/>
        <v>770.62</v>
      </c>
      <c r="E986" s="100">
        <f t="shared" si="11"/>
        <v>816.8572</v>
      </c>
      <c r="F986" s="102">
        <f t="shared" si="11"/>
        <v>865.868632</v>
      </c>
      <c r="G986" s="102">
        <f t="shared" si="11"/>
        <v>917.8207499200001</v>
      </c>
    </row>
    <row r="987" spans="1:7" ht="15" customHeight="1">
      <c r="A987" s="73" t="s">
        <v>322</v>
      </c>
      <c r="B987" s="69" t="s">
        <v>57</v>
      </c>
      <c r="C987" s="100"/>
      <c r="D987" s="100"/>
      <c r="E987" s="100"/>
      <c r="F987" s="102"/>
      <c r="G987" s="102"/>
    </row>
    <row r="988" spans="1:7" ht="15" customHeight="1">
      <c r="A988" s="53" t="s">
        <v>323</v>
      </c>
      <c r="B988" s="69" t="s">
        <v>57</v>
      </c>
      <c r="C988" s="100">
        <v>213</v>
      </c>
      <c r="D988" s="100">
        <f>C988*1.04</f>
        <v>221.52</v>
      </c>
      <c r="E988" s="100">
        <f>D988*1.05</f>
        <v>232.59600000000003</v>
      </c>
      <c r="F988" s="100">
        <f>E988*1.05</f>
        <v>244.22580000000005</v>
      </c>
      <c r="G988" s="100">
        <f>F988*1.05</f>
        <v>256.43709000000007</v>
      </c>
    </row>
    <row r="989" spans="1:7" ht="15" customHeight="1">
      <c r="A989" s="57"/>
      <c r="B989" s="63"/>
      <c r="C989" s="100"/>
      <c r="D989" s="100"/>
      <c r="E989" s="100"/>
      <c r="F989" s="102"/>
      <c r="G989" s="102"/>
    </row>
    <row r="990" spans="1:7" ht="15" customHeight="1">
      <c r="A990" s="300" t="s">
        <v>148</v>
      </c>
      <c r="B990" s="300"/>
      <c r="C990" s="300"/>
      <c r="D990" s="300"/>
      <c r="E990" s="300"/>
      <c r="F990" s="300"/>
      <c r="G990" s="300"/>
    </row>
    <row r="991" spans="1:7" ht="30.75" customHeight="1">
      <c r="A991" s="9" t="s">
        <v>166</v>
      </c>
      <c r="B991" s="25" t="s">
        <v>57</v>
      </c>
      <c r="C991" s="101">
        <f>SUM(C993:C1008)</f>
        <v>1043210.5618</v>
      </c>
      <c r="D991" s="101">
        <f>SUM(D993:D1008)</f>
        <v>1027712.2611760001</v>
      </c>
      <c r="E991" s="101">
        <f>SUM(E993:E1008)</f>
        <v>1057372.38811136</v>
      </c>
      <c r="F991" s="101">
        <f>SUM(F993:F1008)</f>
        <v>1089886.0831789568</v>
      </c>
      <c r="G991" s="101">
        <f>SUM(G993:G1008)</f>
        <v>1120605.192744841</v>
      </c>
    </row>
    <row r="992" spans="1:7" ht="15" customHeight="1">
      <c r="A992" s="50" t="s">
        <v>149</v>
      </c>
      <c r="B992" s="25"/>
      <c r="C992" s="101"/>
      <c r="D992" s="101"/>
      <c r="E992" s="101"/>
      <c r="F992" s="102"/>
      <c r="G992" s="102"/>
    </row>
    <row r="993" spans="1:7" ht="15" customHeight="1">
      <c r="A993" s="50" t="s">
        <v>188</v>
      </c>
      <c r="B993" s="25" t="s">
        <v>57</v>
      </c>
      <c r="C993" s="101">
        <v>86567</v>
      </c>
      <c r="D993" s="101">
        <v>90000</v>
      </c>
      <c r="E993" s="101">
        <v>90000</v>
      </c>
      <c r="F993" s="102">
        <v>90000</v>
      </c>
      <c r="G993" s="102">
        <v>90000</v>
      </c>
    </row>
    <row r="994" spans="1:7" ht="15" customHeight="1">
      <c r="A994" s="50" t="s">
        <v>151</v>
      </c>
      <c r="B994" s="25" t="s">
        <v>57</v>
      </c>
      <c r="C994" s="101">
        <v>216504</v>
      </c>
      <c r="D994" s="101">
        <v>220600</v>
      </c>
      <c r="E994" s="101">
        <v>227200</v>
      </c>
      <c r="F994" s="102">
        <v>234016</v>
      </c>
      <c r="G994" s="102">
        <v>241055</v>
      </c>
    </row>
    <row r="995" spans="1:7" ht="29.25" customHeight="1">
      <c r="A995" s="50" t="s">
        <v>189</v>
      </c>
      <c r="B995" s="25" t="s">
        <v>57</v>
      </c>
      <c r="C995" s="101">
        <v>140554</v>
      </c>
      <c r="D995" s="101">
        <v>120000</v>
      </c>
      <c r="E995" s="101">
        <v>120000</v>
      </c>
      <c r="F995" s="102">
        <v>120000</v>
      </c>
      <c r="G995" s="102">
        <v>120000</v>
      </c>
    </row>
    <row r="996" spans="1:7" ht="20.25" customHeight="1">
      <c r="A996" s="50" t="s">
        <v>190</v>
      </c>
      <c r="B996" s="25" t="s">
        <v>57</v>
      </c>
      <c r="C996" s="101">
        <v>28349.8</v>
      </c>
      <c r="D996" s="101">
        <v>19516</v>
      </c>
      <c r="E996" s="101">
        <v>19209</v>
      </c>
      <c r="F996" s="102">
        <v>21623</v>
      </c>
      <c r="G996" s="102">
        <v>21623</v>
      </c>
    </row>
    <row r="997" spans="1:7" ht="19.5" customHeight="1">
      <c r="A997" s="50" t="s">
        <v>150</v>
      </c>
      <c r="B997" s="25" t="s">
        <v>57</v>
      </c>
      <c r="C997" s="101">
        <v>950.6</v>
      </c>
      <c r="D997" s="101">
        <v>1000</v>
      </c>
      <c r="E997" s="101">
        <v>1080</v>
      </c>
      <c r="F997" s="102">
        <v>1080</v>
      </c>
      <c r="G997" s="102">
        <v>1080</v>
      </c>
    </row>
    <row r="998" spans="1:7" ht="30">
      <c r="A998" s="50" t="s">
        <v>155</v>
      </c>
      <c r="B998" s="25" t="s">
        <v>57</v>
      </c>
      <c r="C998" s="101">
        <v>30287</v>
      </c>
      <c r="D998" s="101">
        <v>31000</v>
      </c>
      <c r="E998" s="101">
        <v>31000</v>
      </c>
      <c r="F998" s="102">
        <v>31000</v>
      </c>
      <c r="G998" s="102">
        <v>31000</v>
      </c>
    </row>
    <row r="999" spans="1:7" ht="15.75">
      <c r="A999" s="50" t="s">
        <v>152</v>
      </c>
      <c r="B999" s="25" t="s">
        <v>57</v>
      </c>
      <c r="C999" s="101">
        <v>24682.2</v>
      </c>
      <c r="D999" s="101">
        <v>23000</v>
      </c>
      <c r="E999" s="101">
        <v>24000</v>
      </c>
      <c r="F999" s="102">
        <v>24000</v>
      </c>
      <c r="G999" s="102">
        <v>24000</v>
      </c>
    </row>
    <row r="1000" spans="1:7" ht="15.75">
      <c r="A1000" s="51" t="s">
        <v>249</v>
      </c>
      <c r="B1000" s="25" t="s">
        <v>57</v>
      </c>
      <c r="C1000" s="101">
        <v>28562</v>
      </c>
      <c r="D1000" s="101">
        <v>29000</v>
      </c>
      <c r="E1000" s="101">
        <v>29000</v>
      </c>
      <c r="F1000" s="102">
        <v>29000</v>
      </c>
      <c r="G1000" s="102">
        <v>29000</v>
      </c>
    </row>
    <row r="1001" spans="1:7" ht="30">
      <c r="A1001" s="50" t="s">
        <v>157</v>
      </c>
      <c r="B1001" s="25" t="s">
        <v>57</v>
      </c>
      <c r="C1001" s="101">
        <v>11706</v>
      </c>
      <c r="D1001" s="101">
        <v>10000</v>
      </c>
      <c r="E1001" s="101">
        <v>10000</v>
      </c>
      <c r="F1001" s="102">
        <v>10000</v>
      </c>
      <c r="G1001" s="102">
        <v>10000</v>
      </c>
    </row>
    <row r="1002" spans="1:7" ht="15.75">
      <c r="A1002" s="50" t="s">
        <v>153</v>
      </c>
      <c r="B1002" s="25" t="s">
        <v>57</v>
      </c>
      <c r="C1002" s="101">
        <v>3795.5</v>
      </c>
      <c r="D1002" s="101">
        <v>3634</v>
      </c>
      <c r="E1002" s="101">
        <v>3650</v>
      </c>
      <c r="F1002" s="102">
        <v>3650</v>
      </c>
      <c r="G1002" s="102">
        <v>3650</v>
      </c>
    </row>
    <row r="1003" spans="1:7" ht="15.75">
      <c r="A1003" s="50" t="s">
        <v>154</v>
      </c>
      <c r="B1003" s="25" t="s">
        <v>57</v>
      </c>
      <c r="C1003" s="101">
        <v>8914.8</v>
      </c>
      <c r="D1003" s="101">
        <v>2170</v>
      </c>
      <c r="E1003" s="101">
        <v>2200</v>
      </c>
      <c r="F1003" s="102">
        <v>2200</v>
      </c>
      <c r="G1003" s="102">
        <v>2200</v>
      </c>
    </row>
    <row r="1004" spans="1:7" ht="15.75">
      <c r="A1004" s="50" t="s">
        <v>244</v>
      </c>
      <c r="B1004" s="25" t="s">
        <v>57</v>
      </c>
      <c r="C1004" s="101">
        <v>101.2</v>
      </c>
      <c r="D1004" s="101">
        <v>100</v>
      </c>
      <c r="E1004" s="101">
        <v>100</v>
      </c>
      <c r="F1004" s="102">
        <v>100</v>
      </c>
      <c r="G1004" s="102">
        <v>100</v>
      </c>
    </row>
    <row r="1005" spans="1:7" ht="15.75">
      <c r="A1005" s="9" t="s">
        <v>250</v>
      </c>
      <c r="B1005" s="25" t="s">
        <v>57</v>
      </c>
      <c r="C1005" s="101">
        <v>1172</v>
      </c>
      <c r="D1005" s="101">
        <v>1200</v>
      </c>
      <c r="E1005" s="101">
        <v>1200</v>
      </c>
      <c r="F1005" s="102">
        <v>1200</v>
      </c>
      <c r="G1005" s="102">
        <v>1200</v>
      </c>
    </row>
    <row r="1006" spans="1:7" ht="15.75">
      <c r="A1006" s="50" t="s">
        <v>156</v>
      </c>
      <c r="B1006" s="25" t="s">
        <v>57</v>
      </c>
      <c r="C1006" s="101">
        <v>58</v>
      </c>
      <c r="D1006" s="101">
        <v>60</v>
      </c>
      <c r="E1006" s="101">
        <v>60</v>
      </c>
      <c r="F1006" s="102">
        <v>60</v>
      </c>
      <c r="G1006" s="102">
        <v>60</v>
      </c>
    </row>
    <row r="1007" spans="1:7" ht="15.75">
      <c r="A1007" s="50" t="s">
        <v>251</v>
      </c>
      <c r="B1007" s="25" t="s">
        <v>57</v>
      </c>
      <c r="C1007" s="101">
        <v>654</v>
      </c>
      <c r="D1007" s="101">
        <v>700</v>
      </c>
      <c r="E1007" s="101">
        <v>700</v>
      </c>
      <c r="F1007" s="102">
        <v>700</v>
      </c>
      <c r="G1007" s="102">
        <v>700</v>
      </c>
    </row>
    <row r="1008" spans="1:7" ht="30">
      <c r="A1008" s="9" t="s">
        <v>252</v>
      </c>
      <c r="B1008" s="25" t="s">
        <v>57</v>
      </c>
      <c r="C1008" s="101">
        <f>0.302*C1047</f>
        <v>460352.46180000005</v>
      </c>
      <c r="D1008" s="101">
        <f>0.302*D1047</f>
        <v>475732.26117600006</v>
      </c>
      <c r="E1008" s="101">
        <f>0.302*E1047</f>
        <v>497973.38811135996</v>
      </c>
      <c r="F1008" s="101">
        <f>0.302*F1047</f>
        <v>521257.08317895676</v>
      </c>
      <c r="G1008" s="101">
        <f>0.302*G1047</f>
        <v>544937.1927448411</v>
      </c>
    </row>
    <row r="1009" spans="1:7" ht="15.75">
      <c r="A1009" s="299" t="s">
        <v>71</v>
      </c>
      <c r="B1009" s="299"/>
      <c r="C1009" s="299"/>
      <c r="D1009" s="299"/>
      <c r="E1009" s="299"/>
      <c r="F1009" s="299"/>
      <c r="G1009" s="299"/>
    </row>
    <row r="1010" spans="1:7" ht="43.5">
      <c r="A1010" s="6" t="s">
        <v>116</v>
      </c>
      <c r="B1010" s="7" t="s">
        <v>5</v>
      </c>
      <c r="C1010" s="135">
        <v>30303</v>
      </c>
      <c r="D1010" s="135">
        <v>30021</v>
      </c>
      <c r="E1010" s="135">
        <v>29756</v>
      </c>
      <c r="F1010" s="136">
        <v>29496</v>
      </c>
      <c r="G1010" s="136">
        <v>29241</v>
      </c>
    </row>
    <row r="1011" spans="1:7" ht="28.5">
      <c r="A1011" s="8" t="s">
        <v>222</v>
      </c>
      <c r="B1011" s="7" t="s">
        <v>5</v>
      </c>
      <c r="C1011" s="135">
        <v>9904</v>
      </c>
      <c r="D1011" s="135">
        <v>10010</v>
      </c>
      <c r="E1011" s="135">
        <v>10050</v>
      </c>
      <c r="F1011" s="136">
        <v>10095</v>
      </c>
      <c r="G1011" s="136">
        <v>10146</v>
      </c>
    </row>
    <row r="1012" spans="1:7" ht="30">
      <c r="A1012" s="9" t="s">
        <v>162</v>
      </c>
      <c r="B1012" s="7" t="s">
        <v>5</v>
      </c>
      <c r="C1012" s="137">
        <v>7494</v>
      </c>
      <c r="D1012" s="137">
        <v>8033</v>
      </c>
      <c r="E1012" s="137">
        <v>8033</v>
      </c>
      <c r="F1012" s="138">
        <v>8038</v>
      </c>
      <c r="G1012" s="138">
        <v>8037</v>
      </c>
    </row>
    <row r="1013" spans="1:7" ht="30" customHeight="1">
      <c r="A1013" s="10" t="s">
        <v>280</v>
      </c>
      <c r="B1013" s="7" t="s">
        <v>5</v>
      </c>
      <c r="C1013" s="135">
        <v>2062</v>
      </c>
      <c r="D1013" s="135">
        <v>2057</v>
      </c>
      <c r="E1013" s="135">
        <v>2062</v>
      </c>
      <c r="F1013" s="136">
        <v>2067</v>
      </c>
      <c r="G1013" s="136">
        <v>2072</v>
      </c>
    </row>
    <row r="1014" spans="1:7" ht="85.5">
      <c r="A1014" s="10" t="s">
        <v>223</v>
      </c>
      <c r="B1014" s="7" t="s">
        <v>5</v>
      </c>
      <c r="C1014" s="135">
        <v>3283</v>
      </c>
      <c r="D1014" s="135">
        <v>3309</v>
      </c>
      <c r="E1014" s="135">
        <v>3320</v>
      </c>
      <c r="F1014" s="135">
        <v>3331</v>
      </c>
      <c r="G1014" s="135">
        <v>3338</v>
      </c>
    </row>
    <row r="1015" spans="1:7" ht="15.75">
      <c r="A1015" s="11" t="s">
        <v>16</v>
      </c>
      <c r="B1015" s="12"/>
      <c r="C1015" s="137"/>
      <c r="D1015" s="137"/>
      <c r="E1015" s="137"/>
      <c r="F1015" s="138"/>
      <c r="G1015" s="138"/>
    </row>
    <row r="1016" spans="1:7" ht="31.5" customHeight="1">
      <c r="A1016" s="9" t="s">
        <v>200</v>
      </c>
      <c r="B1016" s="7" t="s">
        <v>5</v>
      </c>
      <c r="C1016" s="137">
        <v>2148</v>
      </c>
      <c r="D1016" s="137">
        <v>2162</v>
      </c>
      <c r="E1016" s="137">
        <v>2164</v>
      </c>
      <c r="F1016" s="138">
        <v>2165</v>
      </c>
      <c r="G1016" s="138">
        <v>2165</v>
      </c>
    </row>
    <row r="1017" spans="1:7" ht="29.25" customHeight="1">
      <c r="A1017" s="9" t="s">
        <v>281</v>
      </c>
      <c r="B1017" s="7" t="s">
        <v>5</v>
      </c>
      <c r="C1017" s="139">
        <v>640</v>
      </c>
      <c r="D1017" s="139">
        <v>647</v>
      </c>
      <c r="E1017" s="139">
        <v>653</v>
      </c>
      <c r="F1017" s="139">
        <v>658</v>
      </c>
      <c r="G1017" s="138">
        <v>663</v>
      </c>
    </row>
    <row r="1018" spans="1:7" ht="30" customHeight="1">
      <c r="A1018" s="9" t="s">
        <v>282</v>
      </c>
      <c r="B1018" s="7" t="s">
        <v>5</v>
      </c>
      <c r="C1018" s="137">
        <v>495</v>
      </c>
      <c r="D1018" s="139">
        <v>500</v>
      </c>
      <c r="E1018" s="139">
        <v>503</v>
      </c>
      <c r="F1018" s="139">
        <v>508</v>
      </c>
      <c r="G1018" s="139">
        <v>510</v>
      </c>
    </row>
    <row r="1019" spans="1:7" ht="28.5" customHeight="1">
      <c r="A1019" s="10" t="s">
        <v>245</v>
      </c>
      <c r="B1019" s="7" t="s">
        <v>5</v>
      </c>
      <c r="C1019" s="135">
        <v>5345</v>
      </c>
      <c r="D1019" s="135">
        <v>5366</v>
      </c>
      <c r="E1019" s="135">
        <v>5382</v>
      </c>
      <c r="F1019" s="135">
        <v>5398</v>
      </c>
      <c r="G1019" s="135">
        <v>5410</v>
      </c>
    </row>
    <row r="1020" spans="1:7" ht="30" customHeight="1">
      <c r="A1020" s="54" t="s">
        <v>243</v>
      </c>
      <c r="B1020" s="55"/>
      <c r="C1020" s="191">
        <f>C1023+C1025+C1027+C1029+C1030+C1031+C1033+C1035+C1036+C1037+C1038+C1039+C1040+C1041+C1042+C1043+C1044+C1045+C1046</f>
        <v>5546</v>
      </c>
      <c r="D1020" s="191">
        <f>D1023+D1025+D1027+D1029+D1030+D1031+D1033+D1035+D1036+D1037+D1038+D1039+D1040+D1041+D1042+D1043+D1044+D1045+D1046</f>
        <v>5447</v>
      </c>
      <c r="E1020" s="191">
        <f>E1023+E1025+E1027+E1029+E1030+E1031+E1033+E1035+E1036+E1037+E1038+E1039+E1040+E1041+E1042+E1043+E1044+E1045+E1046</f>
        <v>5338</v>
      </c>
      <c r="F1020" s="191">
        <f>F1023+F1025+F1027+F1029+F1030+F1031+F1033+F1035+F1036+F1037+F1038+F1039+F1040+F1041+F1042+F1043+F1044+F1045+F1046</f>
        <v>5231</v>
      </c>
      <c r="G1020" s="191">
        <f>G1023+G1025+G1027+G1029+G1030+G1031+G1033+G1035+G1036+G1037+G1038+G1039+G1040+G1041+G1042+G1043+G1044+G1045+G1046</f>
        <v>5126</v>
      </c>
    </row>
    <row r="1021" spans="1:7" ht="28.5" customHeight="1">
      <c r="A1021" s="56" t="s">
        <v>170</v>
      </c>
      <c r="B1021" s="55"/>
      <c r="C1021" s="182"/>
      <c r="D1021" s="182"/>
      <c r="E1021" s="182"/>
      <c r="F1021" s="183"/>
      <c r="G1021" s="183"/>
    </row>
    <row r="1022" spans="1:7" ht="9" customHeight="1">
      <c r="A1022" s="57"/>
      <c r="B1022" s="55"/>
      <c r="C1022" s="182"/>
      <c r="D1022" s="182"/>
      <c r="E1022" s="182"/>
      <c r="F1022" s="183"/>
      <c r="G1022" s="183"/>
    </row>
    <row r="1023" spans="1:7" ht="33.75" customHeight="1">
      <c r="A1023" s="62" t="s">
        <v>293</v>
      </c>
      <c r="B1023" s="67" t="s">
        <v>5</v>
      </c>
      <c r="C1023" s="182">
        <v>2913</v>
      </c>
      <c r="D1023" s="182">
        <v>2880</v>
      </c>
      <c r="E1023" s="182">
        <v>2782</v>
      </c>
      <c r="F1023" s="183">
        <v>2675</v>
      </c>
      <c r="G1023" s="183">
        <v>2573</v>
      </c>
    </row>
    <row r="1024" spans="1:7" ht="15" customHeight="1">
      <c r="A1024" s="120" t="s">
        <v>199</v>
      </c>
      <c r="B1024" s="67"/>
      <c r="C1024" s="182"/>
      <c r="D1024" s="182"/>
      <c r="E1024" s="182"/>
      <c r="F1024" s="183"/>
      <c r="G1024" s="183"/>
    </row>
    <row r="1025" spans="1:7" ht="18.75" customHeight="1">
      <c r="A1025" s="58" t="s">
        <v>307</v>
      </c>
      <c r="B1025" s="67" t="s">
        <v>5</v>
      </c>
      <c r="C1025" s="182">
        <v>23</v>
      </c>
      <c r="D1025" s="182">
        <v>23</v>
      </c>
      <c r="E1025" s="182">
        <v>23</v>
      </c>
      <c r="F1025" s="183">
        <v>23</v>
      </c>
      <c r="G1025" s="183">
        <v>23</v>
      </c>
    </row>
    <row r="1026" spans="1:7" ht="20.25" customHeight="1" hidden="1">
      <c r="A1026" s="122" t="s">
        <v>350</v>
      </c>
      <c r="B1026" s="123" t="s">
        <v>5</v>
      </c>
      <c r="C1026" s="184">
        <v>23</v>
      </c>
      <c r="D1026" s="184">
        <v>23</v>
      </c>
      <c r="E1026" s="184">
        <v>23</v>
      </c>
      <c r="F1026" s="185">
        <v>23</v>
      </c>
      <c r="G1026" s="185">
        <v>23</v>
      </c>
    </row>
    <row r="1027" spans="1:7" ht="23.25" customHeight="1">
      <c r="A1027" s="59" t="s">
        <v>308</v>
      </c>
      <c r="B1027" s="67" t="s">
        <v>5</v>
      </c>
      <c r="C1027" s="182">
        <v>890</v>
      </c>
      <c r="D1027" s="182">
        <v>889</v>
      </c>
      <c r="E1027" s="182">
        <v>890</v>
      </c>
      <c r="F1027" s="182">
        <v>892</v>
      </c>
      <c r="G1027" s="182">
        <v>891</v>
      </c>
    </row>
    <row r="1028" spans="1:12" ht="15.75" hidden="1">
      <c r="A1028" s="122" t="s">
        <v>383</v>
      </c>
      <c r="B1028" s="123" t="s">
        <v>5</v>
      </c>
      <c r="C1028" s="184">
        <v>438</v>
      </c>
      <c r="D1028" s="184">
        <v>437</v>
      </c>
      <c r="E1028" s="184">
        <v>438</v>
      </c>
      <c r="F1028" s="185">
        <v>440</v>
      </c>
      <c r="G1028" s="185">
        <v>441</v>
      </c>
      <c r="H1028" s="121"/>
      <c r="I1028" s="121"/>
      <c r="J1028" s="121"/>
      <c r="K1028" s="121"/>
      <c r="L1028" s="121"/>
    </row>
    <row r="1029" spans="1:7" ht="35.25" customHeight="1">
      <c r="A1029" s="60" t="s">
        <v>291</v>
      </c>
      <c r="B1029" s="67" t="s">
        <v>5</v>
      </c>
      <c r="C1029" s="182">
        <v>10</v>
      </c>
      <c r="D1029" s="182">
        <v>8</v>
      </c>
      <c r="E1029" s="182">
        <v>8</v>
      </c>
      <c r="F1029" s="182">
        <v>8</v>
      </c>
      <c r="G1029" s="182">
        <v>8</v>
      </c>
    </row>
    <row r="1030" spans="1:7" ht="42.75" customHeight="1">
      <c r="A1030" s="60" t="s">
        <v>292</v>
      </c>
      <c r="B1030" s="67" t="s">
        <v>5</v>
      </c>
      <c r="C1030" s="182">
        <v>16</v>
      </c>
      <c r="D1030" s="182">
        <v>14</v>
      </c>
      <c r="E1030" s="182">
        <v>14</v>
      </c>
      <c r="F1030" s="182">
        <v>14</v>
      </c>
      <c r="G1030" s="182">
        <v>14</v>
      </c>
    </row>
    <row r="1031" spans="1:7" ht="15" customHeight="1">
      <c r="A1031" s="61" t="s">
        <v>294</v>
      </c>
      <c r="B1031" s="67" t="s">
        <v>5</v>
      </c>
      <c r="C1031" s="182">
        <v>156</v>
      </c>
      <c r="D1031" s="182">
        <v>135</v>
      </c>
      <c r="E1031" s="182">
        <v>135</v>
      </c>
      <c r="F1031" s="183">
        <v>135</v>
      </c>
      <c r="G1031" s="183">
        <v>135</v>
      </c>
    </row>
    <row r="1032" spans="1:7" ht="26.25" customHeight="1" hidden="1">
      <c r="A1032" s="122" t="s">
        <v>382</v>
      </c>
      <c r="B1032" s="123" t="s">
        <v>5</v>
      </c>
      <c r="C1032" s="184">
        <v>36</v>
      </c>
      <c r="D1032" s="184">
        <v>35</v>
      </c>
      <c r="E1032" s="184">
        <v>35</v>
      </c>
      <c r="F1032" s="185">
        <v>35</v>
      </c>
      <c r="G1032" s="185">
        <v>35</v>
      </c>
    </row>
    <row r="1033" spans="1:7" ht="28.5" customHeight="1">
      <c r="A1033" s="62" t="s">
        <v>295</v>
      </c>
      <c r="B1033" s="67" t="s">
        <v>5</v>
      </c>
      <c r="C1033" s="182">
        <v>294</v>
      </c>
      <c r="D1033" s="182">
        <v>280</v>
      </c>
      <c r="E1033" s="182">
        <v>280</v>
      </c>
      <c r="F1033" s="183">
        <v>280</v>
      </c>
      <c r="G1033" s="183">
        <v>280</v>
      </c>
    </row>
    <row r="1034" spans="1:7" ht="18.75" customHeight="1" hidden="1">
      <c r="A1034" s="122" t="s">
        <v>392</v>
      </c>
      <c r="B1034" s="123" t="s">
        <v>5</v>
      </c>
      <c r="C1034" s="184">
        <v>183</v>
      </c>
      <c r="D1034" s="184">
        <v>185</v>
      </c>
      <c r="E1034" s="184">
        <v>185</v>
      </c>
      <c r="F1034" s="185">
        <v>185</v>
      </c>
      <c r="G1034" s="185">
        <v>185</v>
      </c>
    </row>
    <row r="1035" spans="1:7" ht="22.5" customHeight="1">
      <c r="A1035" s="61" t="s">
        <v>296</v>
      </c>
      <c r="B1035" s="67" t="s">
        <v>5</v>
      </c>
      <c r="C1035" s="182"/>
      <c r="D1035" s="182"/>
      <c r="E1035" s="182"/>
      <c r="F1035" s="183"/>
      <c r="G1035" s="183"/>
    </row>
    <row r="1036" spans="1:7" ht="32.25" customHeight="1">
      <c r="A1036" s="61" t="s">
        <v>297</v>
      </c>
      <c r="B1036" s="67" t="s">
        <v>5</v>
      </c>
      <c r="C1036" s="182">
        <v>30</v>
      </c>
      <c r="D1036" s="182">
        <v>30</v>
      </c>
      <c r="E1036" s="182">
        <v>30</v>
      </c>
      <c r="F1036" s="183">
        <v>30</v>
      </c>
      <c r="G1036" s="183">
        <v>30</v>
      </c>
    </row>
    <row r="1037" spans="1:7" ht="33" customHeight="1">
      <c r="A1037" s="61" t="s">
        <v>298</v>
      </c>
      <c r="B1037" s="67" t="s">
        <v>5</v>
      </c>
      <c r="C1037" s="182"/>
      <c r="D1037" s="182"/>
      <c r="E1037" s="182"/>
      <c r="F1037" s="183"/>
      <c r="G1037" s="183"/>
    </row>
    <row r="1038" spans="1:7" ht="33" customHeight="1">
      <c r="A1038" s="60" t="s">
        <v>299</v>
      </c>
      <c r="B1038" s="67" t="s">
        <v>5</v>
      </c>
      <c r="C1038" s="182"/>
      <c r="D1038" s="182"/>
      <c r="E1038" s="182"/>
      <c r="F1038" s="183"/>
      <c r="G1038" s="183"/>
    </row>
    <row r="1039" spans="1:7" ht="39.75" customHeight="1">
      <c r="A1039" s="61" t="s">
        <v>300</v>
      </c>
      <c r="B1039" s="67" t="s">
        <v>5</v>
      </c>
      <c r="C1039" s="182">
        <v>27</v>
      </c>
      <c r="D1039" s="182">
        <v>25</v>
      </c>
      <c r="E1039" s="182">
        <v>25</v>
      </c>
      <c r="F1039" s="183">
        <v>25</v>
      </c>
      <c r="G1039" s="183">
        <v>25</v>
      </c>
    </row>
    <row r="1040" spans="1:7" ht="30" customHeight="1">
      <c r="A1040" s="61" t="s">
        <v>327</v>
      </c>
      <c r="B1040" s="67" t="s">
        <v>5</v>
      </c>
      <c r="C1040" s="182"/>
      <c r="D1040" s="182"/>
      <c r="E1040" s="182"/>
      <c r="F1040" s="183"/>
      <c r="G1040" s="183"/>
    </row>
    <row r="1041" spans="1:7" ht="31.5" customHeight="1">
      <c r="A1041" s="61" t="s">
        <v>301</v>
      </c>
      <c r="B1041" s="67" t="s">
        <v>5</v>
      </c>
      <c r="C1041" s="182"/>
      <c r="D1041" s="182"/>
      <c r="E1041" s="182"/>
      <c r="F1041" s="183"/>
      <c r="G1041" s="183"/>
    </row>
    <row r="1042" spans="1:7" ht="47.25" customHeight="1">
      <c r="A1042" s="61" t="s">
        <v>302</v>
      </c>
      <c r="B1042" s="67" t="s">
        <v>5</v>
      </c>
      <c r="C1042" s="182">
        <v>96</v>
      </c>
      <c r="D1042" s="182">
        <v>94</v>
      </c>
      <c r="E1042" s="182">
        <v>92</v>
      </c>
      <c r="F1042" s="183">
        <v>90</v>
      </c>
      <c r="G1042" s="183">
        <v>88</v>
      </c>
    </row>
    <row r="1043" spans="1:7" ht="15" customHeight="1">
      <c r="A1043" s="61" t="s">
        <v>303</v>
      </c>
      <c r="B1043" s="67" t="s">
        <v>5</v>
      </c>
      <c r="C1043" s="182">
        <v>1018</v>
      </c>
      <c r="D1043" s="182">
        <v>998</v>
      </c>
      <c r="E1043" s="182">
        <v>988</v>
      </c>
      <c r="F1043" s="183">
        <v>988</v>
      </c>
      <c r="G1043" s="183">
        <v>988</v>
      </c>
    </row>
    <row r="1044" spans="1:7" ht="30" customHeight="1">
      <c r="A1044" s="61" t="s">
        <v>304</v>
      </c>
      <c r="B1044" s="67" t="s">
        <v>5</v>
      </c>
      <c r="C1044" s="182">
        <v>61</v>
      </c>
      <c r="D1044" s="182">
        <v>61</v>
      </c>
      <c r="E1044" s="182">
        <v>61</v>
      </c>
      <c r="F1044" s="183">
        <v>61</v>
      </c>
      <c r="G1044" s="183">
        <v>61</v>
      </c>
    </row>
    <row r="1045" spans="1:7" ht="33.75" customHeight="1">
      <c r="A1045" s="61" t="s">
        <v>305</v>
      </c>
      <c r="B1045" s="67" t="s">
        <v>5</v>
      </c>
      <c r="C1045" s="182"/>
      <c r="D1045" s="182"/>
      <c r="E1045" s="182"/>
      <c r="F1045" s="183"/>
      <c r="G1045" s="183"/>
    </row>
    <row r="1046" spans="1:7" ht="18.75" customHeight="1">
      <c r="A1046" s="62" t="s">
        <v>306</v>
      </c>
      <c r="B1046" s="67" t="s">
        <v>5</v>
      </c>
      <c r="C1046" s="182">
        <v>12</v>
      </c>
      <c r="D1046" s="182">
        <v>10</v>
      </c>
      <c r="E1046" s="182">
        <v>10</v>
      </c>
      <c r="F1046" s="183">
        <v>10</v>
      </c>
      <c r="G1046" s="183">
        <v>10</v>
      </c>
    </row>
    <row r="1047" spans="1:7" ht="31.5" customHeight="1">
      <c r="A1047" s="64" t="s">
        <v>146</v>
      </c>
      <c r="B1047" s="67" t="s">
        <v>57</v>
      </c>
      <c r="C1047" s="104">
        <f>C1050+C1052+C1054+C1058+C1059+C1060+C1062+C1064+C1065+C1066+C1067+C1068+C1070+C1071+C1072+C1073+C1074+C1075+C1076</f>
        <v>1524345.9000000001</v>
      </c>
      <c r="D1047" s="104">
        <f>D1050+D1052+D1054+D1058+D1059+D1060+D1062+D1064+D1065+D1066+D1067+D1068+D1070+D1071+D1072+D1073+D1074+D1075+D1076</f>
        <v>1575272.3880000003</v>
      </c>
      <c r="E1047" s="104">
        <f>E1050+E1052+E1054+E1058+E1059+E1060+E1062+E1064+E1065+E1066+E1067+E1068+E1070+E1071+E1072+E1073+E1074+E1075+E1076</f>
        <v>1648918.5036799998</v>
      </c>
      <c r="F1047" s="104">
        <f>F1050+F1052+F1054+F1058+F1059+F1060+F1062+F1064+F1065+F1066+F1067+F1068+F1070+F1071+F1072+F1073+F1074+F1075+F1076</f>
        <v>1726016.8317184</v>
      </c>
      <c r="G1047" s="104">
        <f>G1050+G1052+G1054+G1058+G1059+G1060+G1062+G1064+G1065+G1066+G1067+G1068+G1070+G1071+G1072+G1073+G1074+G1075+G1076</f>
        <v>1804427.7905458317</v>
      </c>
    </row>
    <row r="1048" spans="1:7" ht="43.5" customHeight="1">
      <c r="A1048" s="65" t="s">
        <v>167</v>
      </c>
      <c r="B1048" s="55"/>
      <c r="C1048" s="104"/>
      <c r="D1048" s="104"/>
      <c r="E1048" s="104"/>
      <c r="F1048" s="186"/>
      <c r="G1048" s="186"/>
    </row>
    <row r="1049" spans="1:7" ht="15.75" customHeight="1">
      <c r="A1049" s="57"/>
      <c r="B1049" s="55"/>
      <c r="C1049" s="104"/>
      <c r="D1049" s="104"/>
      <c r="E1049" s="104"/>
      <c r="F1049" s="186"/>
      <c r="G1049" s="186"/>
    </row>
    <row r="1050" spans="1:7" ht="30" customHeight="1">
      <c r="A1050" s="62" t="s">
        <v>293</v>
      </c>
      <c r="B1050" s="67" t="s">
        <v>57</v>
      </c>
      <c r="C1050" s="115">
        <v>829113.4</v>
      </c>
      <c r="D1050" s="115">
        <v>838871.8</v>
      </c>
      <c r="E1050" s="115">
        <v>876148.7</v>
      </c>
      <c r="F1050" s="187">
        <v>926728.6</v>
      </c>
      <c r="G1050" s="187">
        <v>975013.8</v>
      </c>
    </row>
    <row r="1051" spans="1:7" ht="17.25" customHeight="1">
      <c r="A1051" s="117" t="s">
        <v>199</v>
      </c>
      <c r="B1051" s="67"/>
      <c r="C1051" s="104"/>
      <c r="D1051" s="104"/>
      <c r="E1051" s="104"/>
      <c r="F1051" s="186"/>
      <c r="G1051" s="186"/>
    </row>
    <row r="1052" spans="1:7" ht="23.25" customHeight="1">
      <c r="A1052" s="58" t="s">
        <v>307</v>
      </c>
      <c r="B1052" s="67" t="s">
        <v>57</v>
      </c>
      <c r="C1052" s="115">
        <v>4648</v>
      </c>
      <c r="D1052" s="115">
        <v>5131.4</v>
      </c>
      <c r="E1052" s="115">
        <v>5644.5</v>
      </c>
      <c r="F1052" s="187">
        <v>6208.9</v>
      </c>
      <c r="G1052" s="187">
        <v>6829.9</v>
      </c>
    </row>
    <row r="1053" spans="1:7" s="52" customFormat="1" ht="21" customHeight="1" hidden="1">
      <c r="A1053" s="125" t="s">
        <v>350</v>
      </c>
      <c r="B1053" s="123" t="s">
        <v>57</v>
      </c>
      <c r="C1053" s="126">
        <v>4648</v>
      </c>
      <c r="D1053" s="126">
        <v>5577.6</v>
      </c>
      <c r="E1053" s="126">
        <v>6135.4</v>
      </c>
      <c r="F1053" s="188">
        <v>6748.9</v>
      </c>
      <c r="G1053" s="188">
        <v>7423.8</v>
      </c>
    </row>
    <row r="1054" spans="1:12" s="52" customFormat="1" ht="16.5" customHeight="1">
      <c r="A1054" s="59" t="s">
        <v>308</v>
      </c>
      <c r="B1054" s="67" t="s">
        <v>57</v>
      </c>
      <c r="C1054" s="115">
        <v>325593.7</v>
      </c>
      <c r="D1054" s="115">
        <v>364862.7</v>
      </c>
      <c r="E1054" s="115">
        <v>379457.2</v>
      </c>
      <c r="F1054" s="115">
        <v>395522.2</v>
      </c>
      <c r="G1054" s="115">
        <v>414832.9</v>
      </c>
      <c r="H1054" s="124"/>
      <c r="I1054" s="124"/>
      <c r="J1054" s="124"/>
      <c r="K1054" s="124"/>
      <c r="L1054" s="124"/>
    </row>
    <row r="1055" spans="1:7" s="52" customFormat="1" ht="19.5" customHeight="1" hidden="1">
      <c r="A1055" s="122" t="s">
        <v>383</v>
      </c>
      <c r="B1055" s="123" t="s">
        <v>57</v>
      </c>
      <c r="C1055" s="126">
        <v>173244</v>
      </c>
      <c r="D1055" s="126">
        <v>190138</v>
      </c>
      <c r="E1055" s="126">
        <v>190800</v>
      </c>
      <c r="F1055" s="188">
        <v>193780</v>
      </c>
      <c r="G1055" s="188">
        <v>195800</v>
      </c>
    </row>
    <row r="1056" spans="1:7" s="52" customFormat="1" ht="20.25" customHeight="1" hidden="1">
      <c r="A1056" s="122" t="s">
        <v>379</v>
      </c>
      <c r="B1056" s="123" t="s">
        <v>57</v>
      </c>
      <c r="C1056" s="126">
        <v>98152</v>
      </c>
      <c r="D1056" s="126">
        <v>118000</v>
      </c>
      <c r="E1056" s="126">
        <v>120000</v>
      </c>
      <c r="F1056" s="188">
        <v>122400</v>
      </c>
      <c r="G1056" s="188">
        <v>124800</v>
      </c>
    </row>
    <row r="1057" spans="1:8" s="52" customFormat="1" ht="20.25" customHeight="1" hidden="1">
      <c r="A1057" s="122" t="s">
        <v>355</v>
      </c>
      <c r="B1057" s="123" t="s">
        <v>57</v>
      </c>
      <c r="C1057" s="126">
        <v>54282</v>
      </c>
      <c r="D1057" s="126">
        <v>56724.7</v>
      </c>
      <c r="E1057" s="126">
        <v>58993.7</v>
      </c>
      <c r="F1057" s="188">
        <v>61353.4</v>
      </c>
      <c r="G1057" s="188">
        <v>63807.6</v>
      </c>
      <c r="H1057" s="124"/>
    </row>
    <row r="1058" spans="1:7" s="52" customFormat="1" ht="34.5" customHeight="1">
      <c r="A1058" s="60" t="s">
        <v>291</v>
      </c>
      <c r="B1058" s="67" t="s">
        <v>57</v>
      </c>
      <c r="C1058" s="115">
        <v>2707.6</v>
      </c>
      <c r="D1058" s="115">
        <v>2231.1</v>
      </c>
      <c r="E1058" s="115">
        <f>D1058*1.08</f>
        <v>2409.588</v>
      </c>
      <c r="F1058" s="187">
        <f>E1058*1.04</f>
        <v>2505.9715200000005</v>
      </c>
      <c r="G1058" s="186">
        <f>F1058*1.038</f>
        <v>2601.1984377600006</v>
      </c>
    </row>
    <row r="1059" spans="1:7" s="52" customFormat="1" ht="15.75" customHeight="1">
      <c r="A1059" s="60" t="s">
        <v>292</v>
      </c>
      <c r="B1059" s="67" t="s">
        <v>57</v>
      </c>
      <c r="C1059" s="115">
        <v>3456.4</v>
      </c>
      <c r="D1059" s="115">
        <v>3115.1</v>
      </c>
      <c r="E1059" s="115">
        <f>D1059*1.08</f>
        <v>3364.308</v>
      </c>
      <c r="F1059" s="115">
        <f>E1059*1.04</f>
        <v>3498.88032</v>
      </c>
      <c r="G1059" s="115">
        <v>3503.5</v>
      </c>
    </row>
    <row r="1060" spans="1:7" s="52" customFormat="1" ht="22.5" customHeight="1">
      <c r="A1060" s="61" t="s">
        <v>294</v>
      </c>
      <c r="B1060" s="67" t="s">
        <v>57</v>
      </c>
      <c r="C1060" s="115">
        <v>51012</v>
      </c>
      <c r="D1060" s="115">
        <v>45027.9</v>
      </c>
      <c r="E1060" s="115">
        <f>D1060*1.06</f>
        <v>47729.574</v>
      </c>
      <c r="F1060" s="187">
        <f>E1060*1.02</f>
        <v>48684.16548</v>
      </c>
      <c r="G1060" s="187">
        <f>F1060*1.02</f>
        <v>49657.8487896</v>
      </c>
    </row>
    <row r="1061" spans="1:7" s="52" customFormat="1" ht="21" customHeight="1" hidden="1">
      <c r="A1061" s="122" t="s">
        <v>382</v>
      </c>
      <c r="B1061" s="123" t="s">
        <v>57</v>
      </c>
      <c r="C1061" s="126">
        <v>8631.9</v>
      </c>
      <c r="D1061" s="126">
        <v>8395</v>
      </c>
      <c r="E1061" s="126">
        <v>8395</v>
      </c>
      <c r="F1061" s="188">
        <v>8395</v>
      </c>
      <c r="G1061" s="188">
        <v>8395</v>
      </c>
    </row>
    <row r="1062" spans="1:7" s="52" customFormat="1" ht="31.5" customHeight="1">
      <c r="A1062" s="62" t="s">
        <v>295</v>
      </c>
      <c r="B1062" s="67" t="s">
        <v>57</v>
      </c>
      <c r="C1062" s="115">
        <v>52264</v>
      </c>
      <c r="D1062" s="115">
        <f>C1062*1.05</f>
        <v>54877.200000000004</v>
      </c>
      <c r="E1062" s="115">
        <f>D1062*1.07</f>
        <v>58718.60400000001</v>
      </c>
      <c r="F1062" s="187">
        <f>E1062*1.04</f>
        <v>61067.34816000001</v>
      </c>
      <c r="G1062" s="187">
        <f>F1062*1.04</f>
        <v>63510.04208640001</v>
      </c>
    </row>
    <row r="1063" spans="1:7" s="52" customFormat="1" ht="17.25" customHeight="1" hidden="1">
      <c r="A1063" s="122" t="s">
        <v>392</v>
      </c>
      <c r="B1063" s="123" t="s">
        <v>57</v>
      </c>
      <c r="C1063" s="126">
        <v>27121</v>
      </c>
      <c r="D1063" s="126">
        <v>27934</v>
      </c>
      <c r="E1063" s="126">
        <v>28500</v>
      </c>
      <c r="F1063" s="188">
        <v>29000</v>
      </c>
      <c r="G1063" s="188">
        <v>29000</v>
      </c>
    </row>
    <row r="1064" spans="1:7" s="52" customFormat="1" ht="23.25" customHeight="1">
      <c r="A1064" s="61" t="s">
        <v>296</v>
      </c>
      <c r="B1064" s="67" t="s">
        <v>57</v>
      </c>
      <c r="C1064" s="104"/>
      <c r="D1064" s="104"/>
      <c r="E1064" s="104"/>
      <c r="F1064" s="186"/>
      <c r="G1064" s="186"/>
    </row>
    <row r="1065" spans="1:7" s="52" customFormat="1" ht="33" customHeight="1">
      <c r="A1065" s="61" t="s">
        <v>297</v>
      </c>
      <c r="B1065" s="67" t="s">
        <v>57</v>
      </c>
      <c r="C1065" s="115">
        <v>5273.9</v>
      </c>
      <c r="D1065" s="115">
        <v>5695.8</v>
      </c>
      <c r="E1065" s="115">
        <f>D1065*1.06</f>
        <v>6037.548000000001</v>
      </c>
      <c r="F1065" s="187">
        <f>E1065*1.04</f>
        <v>6279.049920000001</v>
      </c>
      <c r="G1065" s="187">
        <f>F1065*1.04</f>
        <v>6530.211916800002</v>
      </c>
    </row>
    <row r="1066" spans="1:7" s="52" customFormat="1" ht="33" customHeight="1">
      <c r="A1066" s="61" t="s">
        <v>298</v>
      </c>
      <c r="B1066" s="67" t="s">
        <v>57</v>
      </c>
      <c r="C1066" s="104"/>
      <c r="D1066" s="104"/>
      <c r="E1066" s="104"/>
      <c r="F1066" s="186"/>
      <c r="G1066" s="186"/>
    </row>
    <row r="1067" spans="1:7" s="52" customFormat="1" ht="33" customHeight="1">
      <c r="A1067" s="60" t="s">
        <v>299</v>
      </c>
      <c r="B1067" s="55" t="s">
        <v>57</v>
      </c>
      <c r="C1067" s="104"/>
      <c r="D1067" s="104"/>
      <c r="E1067" s="104"/>
      <c r="F1067" s="186"/>
      <c r="G1067" s="186"/>
    </row>
    <row r="1068" spans="1:7" s="52" customFormat="1" ht="33.75" customHeight="1">
      <c r="A1068" s="61" t="s">
        <v>300</v>
      </c>
      <c r="B1068" s="67" t="s">
        <v>57</v>
      </c>
      <c r="C1068" s="189">
        <v>5617.2</v>
      </c>
      <c r="D1068" s="189">
        <v>5305.1</v>
      </c>
      <c r="E1068" s="189">
        <f>D1068*1.058</f>
        <v>5612.795800000001</v>
      </c>
      <c r="F1068" s="186">
        <f>E1068*1.04</f>
        <v>5837.307632000001</v>
      </c>
      <c r="G1068" s="186">
        <f>F1068*1.04</f>
        <v>6070.799937280001</v>
      </c>
    </row>
    <row r="1069" spans="1:7" s="52" customFormat="1" ht="19.5" customHeight="1" hidden="1">
      <c r="A1069" s="114" t="s">
        <v>391</v>
      </c>
      <c r="B1069" s="67" t="s">
        <v>57</v>
      </c>
      <c r="C1069" s="189">
        <v>9857.19</v>
      </c>
      <c r="D1069" s="189">
        <v>9857.19</v>
      </c>
      <c r="E1069" s="189">
        <v>10054.33</v>
      </c>
      <c r="F1069" s="186">
        <v>10255.4</v>
      </c>
      <c r="G1069" s="186">
        <v>10460.53</v>
      </c>
    </row>
    <row r="1070" spans="1:7" s="52" customFormat="1" ht="29.25" customHeight="1">
      <c r="A1070" s="61" t="s">
        <v>327</v>
      </c>
      <c r="B1070" s="67" t="s">
        <v>57</v>
      </c>
      <c r="C1070" s="189"/>
      <c r="D1070" s="189"/>
      <c r="E1070" s="189"/>
      <c r="F1070" s="186"/>
      <c r="G1070" s="186"/>
    </row>
    <row r="1071" spans="1:7" s="52" customFormat="1" ht="33" customHeight="1">
      <c r="A1071" s="61" t="s">
        <v>301</v>
      </c>
      <c r="B1071" s="67" t="s">
        <v>57</v>
      </c>
      <c r="C1071" s="189"/>
      <c r="D1071" s="189"/>
      <c r="E1071" s="189"/>
      <c r="F1071" s="186"/>
      <c r="G1071" s="186"/>
    </row>
    <row r="1072" spans="1:7" s="52" customFormat="1" ht="45" customHeight="1">
      <c r="A1072" s="61" t="s">
        <v>302</v>
      </c>
      <c r="B1072" s="67" t="s">
        <v>57</v>
      </c>
      <c r="C1072" s="189">
        <v>25368.6</v>
      </c>
      <c r="D1072" s="189">
        <v>22831.7</v>
      </c>
      <c r="E1072" s="189">
        <v>22746</v>
      </c>
      <c r="F1072" s="186">
        <f>E1072*1.04</f>
        <v>23655.84</v>
      </c>
      <c r="G1072" s="186">
        <f>F1072*1.04</f>
        <v>24602.0736</v>
      </c>
    </row>
    <row r="1073" spans="1:7" s="52" customFormat="1" ht="18.75" customHeight="1">
      <c r="A1073" s="61" t="s">
        <v>303</v>
      </c>
      <c r="B1073" s="55" t="s">
        <v>57</v>
      </c>
      <c r="C1073" s="189">
        <v>207228.5</v>
      </c>
      <c r="D1073" s="189">
        <v>215517.64</v>
      </c>
      <c r="E1073" s="189">
        <v>228448.7</v>
      </c>
      <c r="F1073" s="186">
        <f>E1073*1.02</f>
        <v>233017.67400000003</v>
      </c>
      <c r="G1073" s="186">
        <f>F1073*1.0207</f>
        <v>237841.13985180002</v>
      </c>
    </row>
    <row r="1074" spans="1:7" s="52" customFormat="1" ht="33.75" customHeight="1">
      <c r="A1074" s="61" t="s">
        <v>304</v>
      </c>
      <c r="B1074" s="67" t="s">
        <v>57</v>
      </c>
      <c r="C1074" s="189">
        <v>8621.6</v>
      </c>
      <c r="D1074" s="189">
        <f>C1074*1.03</f>
        <v>8880.248000000001</v>
      </c>
      <c r="E1074" s="189">
        <f>D1074*1.06</f>
        <v>9413.062880000001</v>
      </c>
      <c r="F1074" s="186">
        <f>E1074*1.03</f>
        <v>9695.454766400002</v>
      </c>
      <c r="G1074" s="186">
        <f>F1074*1.03</f>
        <v>9986.318409392003</v>
      </c>
    </row>
    <row r="1075" spans="1:7" s="52" customFormat="1" ht="31.5" customHeight="1">
      <c r="A1075" s="61" t="s">
        <v>305</v>
      </c>
      <c r="B1075" s="67" t="s">
        <v>57</v>
      </c>
      <c r="C1075" s="189"/>
      <c r="D1075" s="189"/>
      <c r="E1075" s="189"/>
      <c r="F1075" s="186"/>
      <c r="G1075" s="186"/>
    </row>
    <row r="1076" spans="1:7" s="52" customFormat="1" ht="27" customHeight="1">
      <c r="A1076" s="62" t="s">
        <v>306</v>
      </c>
      <c r="B1076" s="67" t="s">
        <v>57</v>
      </c>
      <c r="C1076" s="189">
        <v>3441</v>
      </c>
      <c r="D1076" s="189">
        <v>2924.7</v>
      </c>
      <c r="E1076" s="189">
        <f>D1076*1.09</f>
        <v>3187.9230000000002</v>
      </c>
      <c r="F1076" s="186">
        <f>E1076*1.04</f>
        <v>3315.4399200000003</v>
      </c>
      <c r="G1076" s="186">
        <f>F1076*1.04</f>
        <v>3448.0575168000005</v>
      </c>
    </row>
    <row r="1077" spans="1:7" s="52" customFormat="1" ht="21" customHeight="1">
      <c r="A1077" s="53"/>
      <c r="B1077" s="63"/>
      <c r="C1077" s="189"/>
      <c r="D1077" s="189"/>
      <c r="E1077" s="189"/>
      <c r="F1077" s="186"/>
      <c r="G1077" s="186"/>
    </row>
    <row r="1078" spans="1:12" s="52" customFormat="1" ht="32.25" customHeight="1">
      <c r="A1078" s="66" t="s">
        <v>147</v>
      </c>
      <c r="B1078" s="67" t="s">
        <v>7</v>
      </c>
      <c r="C1078" s="189">
        <f>C1047/12*1000/C1020</f>
        <v>22904.584385142447</v>
      </c>
      <c r="D1078" s="189">
        <f>D1047/12*1000/D1020</f>
        <v>24099.99981641271</v>
      </c>
      <c r="E1078" s="189">
        <f>E1047/12*1000/E1020</f>
        <v>25741.827520919192</v>
      </c>
      <c r="F1078" s="189">
        <f>F1047/12*1000/F1020</f>
        <v>27496.604086509906</v>
      </c>
      <c r="G1078" s="189">
        <f>G1047/12*1000/G1020</f>
        <v>29334.56545951736</v>
      </c>
      <c r="H1078" s="129"/>
      <c r="I1078" s="129"/>
      <c r="J1078" s="129"/>
      <c r="K1078" s="129"/>
      <c r="L1078" s="129"/>
    </row>
    <row r="1079" spans="1:7" s="52" customFormat="1" ht="32.25" customHeight="1">
      <c r="A1079" s="57" t="s">
        <v>136</v>
      </c>
      <c r="B1079" s="55"/>
      <c r="C1079" s="189"/>
      <c r="D1079" s="189"/>
      <c r="E1079" s="189"/>
      <c r="F1079" s="186"/>
      <c r="G1079" s="186"/>
    </row>
    <row r="1080" spans="1:7" s="52" customFormat="1" ht="12.75" customHeight="1">
      <c r="A1080" s="57"/>
      <c r="B1080" s="55"/>
      <c r="C1080" s="189"/>
      <c r="D1080" s="189"/>
      <c r="E1080" s="189"/>
      <c r="F1080" s="186"/>
      <c r="G1080" s="186"/>
    </row>
    <row r="1081" spans="1:12" s="52" customFormat="1" ht="28.5" customHeight="1">
      <c r="A1081" s="62" t="s">
        <v>293</v>
      </c>
      <c r="B1081" s="67" t="s">
        <v>7</v>
      </c>
      <c r="C1081" s="189">
        <f>C1050/12*1000/C1023</f>
        <v>23718.77217072892</v>
      </c>
      <c r="D1081" s="189">
        <f>D1050/12*1000/D1023</f>
        <v>24272.91087962963</v>
      </c>
      <c r="E1081" s="189">
        <f>E1050/12*1000/E1023</f>
        <v>26244.569254732804</v>
      </c>
      <c r="F1081" s="189">
        <f>F1050/12*1000/F1023</f>
        <v>28870.049844236757</v>
      </c>
      <c r="G1081" s="189">
        <f>G1050/12*1000/G1023</f>
        <v>31578.37155071901</v>
      </c>
      <c r="H1081" s="129"/>
      <c r="I1081" s="129"/>
      <c r="J1081" s="129"/>
      <c r="K1081" s="129"/>
      <c r="L1081" s="129"/>
    </row>
    <row r="1082" spans="1:12" s="52" customFormat="1" ht="18" customHeight="1">
      <c r="A1082" s="58" t="s">
        <v>307</v>
      </c>
      <c r="B1082" s="55" t="s">
        <v>7</v>
      </c>
      <c r="C1082" s="189">
        <f>C1052/12*1000/C1025</f>
        <v>16840.579710144928</v>
      </c>
      <c r="D1082" s="189">
        <f>D1052/12*1000/D1025</f>
        <v>18592.028985507244</v>
      </c>
      <c r="E1082" s="189">
        <f>E1052/12*1000/E1025</f>
        <v>20451.08695652174</v>
      </c>
      <c r="F1082" s="189">
        <f>F1052/12*1000/F1025</f>
        <v>22496.014492753624</v>
      </c>
      <c r="G1082" s="189">
        <f>G1052/12*1000/G1025</f>
        <v>24746.01449275362</v>
      </c>
      <c r="H1082" s="129"/>
      <c r="I1082" s="129"/>
      <c r="J1082" s="129"/>
      <c r="K1082" s="129"/>
      <c r="L1082" s="129"/>
    </row>
    <row r="1083" spans="1:12" ht="18.75" customHeight="1">
      <c r="A1083" s="59" t="s">
        <v>308</v>
      </c>
      <c r="B1083" s="55" t="s">
        <v>7</v>
      </c>
      <c r="C1083" s="189">
        <f>C1054/12*1000/C1027</f>
        <v>30486.301498127345</v>
      </c>
      <c r="D1083" s="189">
        <f>D1054/12*1000/D1027</f>
        <v>34201.602924634426</v>
      </c>
      <c r="E1083" s="189">
        <f>E1054/12*1000/E1027</f>
        <v>35529.700374531836</v>
      </c>
      <c r="F1083" s="189">
        <f>F1054/12*1000/F1027</f>
        <v>36950.87817638266</v>
      </c>
      <c r="G1083" s="189">
        <f>G1054/12*1000/G1027</f>
        <v>38798.4380845492</v>
      </c>
      <c r="H1083" s="129"/>
      <c r="I1083" s="129"/>
      <c r="J1083" s="129"/>
      <c r="K1083" s="129"/>
      <c r="L1083" s="129"/>
    </row>
    <row r="1084" spans="1:11" ht="26.25" customHeight="1" hidden="1">
      <c r="A1084" s="127" t="s">
        <v>383</v>
      </c>
      <c r="B1084" s="110" t="s">
        <v>7</v>
      </c>
      <c r="C1084" s="190">
        <v>32780</v>
      </c>
      <c r="D1084" s="190">
        <v>35990</v>
      </c>
      <c r="E1084" s="190">
        <v>36300</v>
      </c>
      <c r="F1084" s="188">
        <v>36700</v>
      </c>
      <c r="G1084" s="188">
        <v>37000</v>
      </c>
      <c r="H1084" s="129"/>
      <c r="I1084" s="129"/>
      <c r="J1084" s="129"/>
      <c r="K1084" s="129"/>
    </row>
    <row r="1085" spans="1:11" ht="26.25" customHeight="1" hidden="1">
      <c r="A1085" s="127" t="s">
        <v>379</v>
      </c>
      <c r="B1085" s="110" t="s">
        <v>7</v>
      </c>
      <c r="C1085" s="190">
        <v>32981</v>
      </c>
      <c r="D1085" s="190">
        <v>39973</v>
      </c>
      <c r="E1085" s="190">
        <v>41667</v>
      </c>
      <c r="F1085" s="188">
        <v>42500</v>
      </c>
      <c r="G1085" s="188">
        <v>42935</v>
      </c>
      <c r="H1085" s="129"/>
      <c r="I1085" s="129"/>
      <c r="J1085" s="129"/>
      <c r="K1085" s="129"/>
    </row>
    <row r="1086" spans="1:11" ht="26.25" customHeight="1" hidden="1">
      <c r="A1086" s="122" t="s">
        <v>355</v>
      </c>
      <c r="B1086" s="110" t="s">
        <v>7</v>
      </c>
      <c r="C1086" s="190">
        <v>20194.2</v>
      </c>
      <c r="D1086" s="190">
        <v>21009.14</v>
      </c>
      <c r="E1086" s="190">
        <v>21374.52</v>
      </c>
      <c r="F1086" s="188">
        <v>22229.5</v>
      </c>
      <c r="G1086" s="188">
        <v>23118.68</v>
      </c>
      <c r="H1086" s="129"/>
      <c r="I1086" s="129"/>
      <c r="J1086" s="129"/>
      <c r="K1086" s="129"/>
    </row>
    <row r="1087" spans="1:11" ht="33.75" customHeight="1">
      <c r="A1087" s="60" t="s">
        <v>291</v>
      </c>
      <c r="B1087" s="67" t="s">
        <v>7</v>
      </c>
      <c r="C1087" s="189">
        <f>C1058/12*1000/C1029</f>
        <v>22563.333333333332</v>
      </c>
      <c r="D1087" s="189">
        <f>D1058/12*1000/D1029</f>
        <v>23240.624999999996</v>
      </c>
      <c r="E1087" s="189">
        <f>E1058/12*1000/E1029</f>
        <v>25099.875</v>
      </c>
      <c r="F1087" s="189">
        <f>F1058/12*1000/F1029</f>
        <v>26103.870000000003</v>
      </c>
      <c r="G1087" s="189">
        <f>G1058/12*1000/G1029</f>
        <v>27095.817060000005</v>
      </c>
      <c r="H1087" s="129"/>
      <c r="I1087" s="129"/>
      <c r="J1087" s="129"/>
      <c r="K1087" s="129"/>
    </row>
    <row r="1088" spans="1:7" ht="17.25" customHeight="1" hidden="1">
      <c r="A1088" s="127" t="s">
        <v>389</v>
      </c>
      <c r="B1088" s="123" t="s">
        <v>7</v>
      </c>
      <c r="C1088" s="190">
        <v>14230</v>
      </c>
      <c r="D1088" s="190">
        <v>14250</v>
      </c>
      <c r="E1088" s="190">
        <v>15100</v>
      </c>
      <c r="F1088" s="188">
        <v>15550</v>
      </c>
      <c r="G1088" s="188">
        <v>16020</v>
      </c>
    </row>
    <row r="1089" spans="1:11" ht="48" customHeight="1">
      <c r="A1089" s="60" t="s">
        <v>292</v>
      </c>
      <c r="B1089" s="67" t="s">
        <v>7</v>
      </c>
      <c r="C1089" s="189">
        <f>C1059/12*1000/C1030</f>
        <v>18002.083333333336</v>
      </c>
      <c r="D1089" s="189">
        <f>D1059/12*1000/D1030</f>
        <v>18542.2619047619</v>
      </c>
      <c r="E1089" s="189">
        <f>E1059/12*1000/E1030</f>
        <v>20025.64285714286</v>
      </c>
      <c r="F1089" s="189">
        <f>F1059/12*1000/F1030</f>
        <v>20826.668571428574</v>
      </c>
      <c r="G1089" s="189">
        <f>G1059/12*1000/G1030</f>
        <v>20854.166666666664</v>
      </c>
      <c r="H1089" s="129"/>
      <c r="I1089" s="129"/>
      <c r="J1089" s="129"/>
      <c r="K1089" s="129"/>
    </row>
    <row r="1090" spans="1:7" ht="23.25" customHeight="1" hidden="1">
      <c r="A1090" s="127" t="s">
        <v>388</v>
      </c>
      <c r="B1090" s="123" t="s">
        <v>7</v>
      </c>
      <c r="C1090" s="190">
        <v>14047</v>
      </c>
      <c r="D1090" s="190">
        <v>14215</v>
      </c>
      <c r="E1090" s="190">
        <v>14215</v>
      </c>
      <c r="F1090" s="188">
        <v>14460</v>
      </c>
      <c r="G1090" s="188">
        <v>14460</v>
      </c>
    </row>
    <row r="1091" spans="1:7" ht="23.25" customHeight="1" hidden="1">
      <c r="A1091" s="127" t="s">
        <v>390</v>
      </c>
      <c r="B1091" s="123" t="s">
        <v>7</v>
      </c>
      <c r="C1091" s="190">
        <v>16750</v>
      </c>
      <c r="D1091" s="190">
        <v>17250</v>
      </c>
      <c r="E1091" s="190">
        <v>17770</v>
      </c>
      <c r="F1091" s="188">
        <v>18310</v>
      </c>
      <c r="G1091" s="188">
        <v>18850</v>
      </c>
    </row>
    <row r="1092" spans="1:11" ht="14.25" customHeight="1">
      <c r="A1092" s="61" t="s">
        <v>294</v>
      </c>
      <c r="B1092" s="55" t="s">
        <v>7</v>
      </c>
      <c r="C1092" s="189">
        <f>C1060/12*1000/C1031</f>
        <v>27250</v>
      </c>
      <c r="D1092" s="189">
        <f>D1060/12*1000/D1031</f>
        <v>27795.000000000004</v>
      </c>
      <c r="E1092" s="189">
        <f>E1060/12*1000/E1031</f>
        <v>29462.7</v>
      </c>
      <c r="F1092" s="189">
        <f>F1060/12*1000/F1031</f>
        <v>30051.954000000005</v>
      </c>
      <c r="G1092" s="189">
        <f>G1060/12*1000/G1031</f>
        <v>30652.993080000004</v>
      </c>
      <c r="H1092" s="129"/>
      <c r="I1092" s="129"/>
      <c r="J1092" s="129"/>
      <c r="K1092" s="129"/>
    </row>
    <row r="1093" spans="1:11" ht="30" customHeight="1">
      <c r="A1093" s="62" t="s">
        <v>295</v>
      </c>
      <c r="B1093" s="55" t="s">
        <v>7</v>
      </c>
      <c r="C1093" s="189">
        <f>C1062/12*1000/C1033</f>
        <v>14814.058956916098</v>
      </c>
      <c r="D1093" s="189">
        <f>D1062/12*1000/D1033</f>
        <v>16332.5</v>
      </c>
      <c r="E1093" s="189">
        <f>E1062/12*1000/E1033</f>
        <v>17475.775000000005</v>
      </c>
      <c r="F1093" s="189">
        <f>F1062/12*1000/F1033</f>
        <v>18174.806</v>
      </c>
      <c r="G1093" s="189">
        <f>G1062/12*1000/G1033</f>
        <v>18901.798240000004</v>
      </c>
      <c r="H1093" s="129"/>
      <c r="I1093" s="129"/>
      <c r="J1093" s="129"/>
      <c r="K1093" s="129"/>
    </row>
    <row r="1094" spans="1:7" ht="20.25" customHeight="1" hidden="1">
      <c r="A1094" s="127" t="s">
        <v>392</v>
      </c>
      <c r="B1094" s="110" t="s">
        <v>7</v>
      </c>
      <c r="C1094" s="190">
        <v>12350</v>
      </c>
      <c r="D1094" s="190">
        <v>12583</v>
      </c>
      <c r="E1094" s="190">
        <v>13500</v>
      </c>
      <c r="F1094" s="188">
        <v>14200</v>
      </c>
      <c r="G1094" s="188">
        <v>15000</v>
      </c>
    </row>
    <row r="1095" spans="1:11" ht="19.5" customHeight="1">
      <c r="A1095" s="61" t="s">
        <v>296</v>
      </c>
      <c r="B1095" s="55" t="s">
        <v>7</v>
      </c>
      <c r="C1095" s="189"/>
      <c r="D1095" s="189"/>
      <c r="E1095" s="189"/>
      <c r="F1095" s="186"/>
      <c r="G1095" s="186"/>
      <c r="H1095" s="129"/>
      <c r="I1095" s="129"/>
      <c r="J1095" s="129"/>
      <c r="K1095" s="129"/>
    </row>
    <row r="1096" spans="1:11" ht="14.25" customHeight="1">
      <c r="A1096" s="61" t="s">
        <v>297</v>
      </c>
      <c r="B1096" s="67" t="s">
        <v>7</v>
      </c>
      <c r="C1096" s="189">
        <f>C1065/12*1000/C1036</f>
        <v>14649.72222222222</v>
      </c>
      <c r="D1096" s="189">
        <f>D1065/12*1000/D1036</f>
        <v>15821.666666666668</v>
      </c>
      <c r="E1096" s="189">
        <f>E1065/12*1000/E1036</f>
        <v>16770.966666666667</v>
      </c>
      <c r="F1096" s="189">
        <f>F1065/12*1000/F1036</f>
        <v>17441.805333333337</v>
      </c>
      <c r="G1096" s="189">
        <f>G1065/12*1000/G1036</f>
        <v>18139.477546666672</v>
      </c>
      <c r="H1096" s="129"/>
      <c r="I1096" s="129"/>
      <c r="J1096" s="129"/>
      <c r="K1096" s="129"/>
    </row>
    <row r="1097" spans="1:11" ht="30.75" customHeight="1">
      <c r="A1097" s="61" t="s">
        <v>298</v>
      </c>
      <c r="B1097" s="67" t="s">
        <v>7</v>
      </c>
      <c r="C1097" s="189"/>
      <c r="D1097" s="189"/>
      <c r="E1097" s="189"/>
      <c r="F1097" s="186"/>
      <c r="G1097" s="186"/>
      <c r="H1097" s="129"/>
      <c r="I1097" s="129"/>
      <c r="J1097" s="129"/>
      <c r="K1097" s="129"/>
    </row>
    <row r="1098" spans="1:7" ht="15.75" customHeight="1">
      <c r="A1098" s="60" t="s">
        <v>299</v>
      </c>
      <c r="B1098" s="67" t="s">
        <v>7</v>
      </c>
      <c r="C1098" s="189"/>
      <c r="D1098" s="189"/>
      <c r="E1098" s="189"/>
      <c r="F1098" s="186"/>
      <c r="G1098" s="186"/>
    </row>
    <row r="1099" spans="1:11" ht="33.75" customHeight="1">
      <c r="A1099" s="61" t="s">
        <v>300</v>
      </c>
      <c r="B1099" s="67" t="s">
        <v>7</v>
      </c>
      <c r="C1099" s="189">
        <f>C1068/12*1000/C1039</f>
        <v>17337.037037037036</v>
      </c>
      <c r="D1099" s="189">
        <f>D1068/12*1000/D1039</f>
        <v>17683.666666666668</v>
      </c>
      <c r="E1099" s="189">
        <f>E1068/12*1000/E1039</f>
        <v>18709.319333333337</v>
      </c>
      <c r="F1099" s="189">
        <f>F1068/12*1000/F1039</f>
        <v>19457.69210666667</v>
      </c>
      <c r="G1099" s="189">
        <f>G1068/12*1000/G1039</f>
        <v>20235.999790933336</v>
      </c>
      <c r="H1099" s="129"/>
      <c r="I1099" s="129"/>
      <c r="J1099" s="129"/>
      <c r="K1099" s="129"/>
    </row>
    <row r="1100" spans="1:11" ht="21" customHeight="1" hidden="1">
      <c r="A1100" s="127" t="s">
        <v>391</v>
      </c>
      <c r="B1100" s="123" t="s">
        <v>7</v>
      </c>
      <c r="C1100" s="190">
        <v>13920</v>
      </c>
      <c r="D1100" s="190">
        <v>13920</v>
      </c>
      <c r="E1100" s="190">
        <v>14200</v>
      </c>
      <c r="F1100" s="188">
        <v>14490</v>
      </c>
      <c r="G1100" s="188">
        <v>14770</v>
      </c>
      <c r="H1100" s="129"/>
      <c r="I1100" s="129"/>
      <c r="J1100" s="129"/>
      <c r="K1100" s="129"/>
    </row>
    <row r="1101" spans="1:7" ht="32.25" customHeight="1">
      <c r="A1101" s="61" t="s">
        <v>327</v>
      </c>
      <c r="B1101" s="67" t="s">
        <v>7</v>
      </c>
      <c r="C1101" s="105"/>
      <c r="D1101" s="105"/>
      <c r="E1101" s="105"/>
      <c r="F1101" s="186"/>
      <c r="G1101" s="186"/>
    </row>
    <row r="1102" spans="1:7" ht="36.75" customHeight="1">
      <c r="A1102" s="61" t="s">
        <v>301</v>
      </c>
      <c r="B1102" s="67" t="s">
        <v>7</v>
      </c>
      <c r="C1102" s="105"/>
      <c r="D1102" s="105"/>
      <c r="E1102" s="105"/>
      <c r="F1102" s="186"/>
      <c r="G1102" s="186"/>
    </row>
    <row r="1103" spans="1:11" ht="45" customHeight="1">
      <c r="A1103" s="61" t="s">
        <v>302</v>
      </c>
      <c r="B1103" s="67" t="s">
        <v>7</v>
      </c>
      <c r="C1103" s="105">
        <f aca="true" t="shared" si="12" ref="C1103:G1105">C1072/12*1000/C1042</f>
        <v>22021.35416666666</v>
      </c>
      <c r="D1103" s="105">
        <f t="shared" si="12"/>
        <v>20240.86879432624</v>
      </c>
      <c r="E1103" s="105">
        <f t="shared" si="12"/>
        <v>20603.260869565216</v>
      </c>
      <c r="F1103" s="105">
        <f t="shared" si="12"/>
        <v>21903.555555555555</v>
      </c>
      <c r="G1103" s="105">
        <f t="shared" si="12"/>
        <v>23297.41818181818</v>
      </c>
      <c r="H1103" s="129"/>
      <c r="I1103" s="129"/>
      <c r="J1103" s="129"/>
      <c r="K1103" s="129"/>
    </row>
    <row r="1104" spans="1:11" ht="17.25" customHeight="1">
      <c r="A1104" s="61" t="s">
        <v>303</v>
      </c>
      <c r="B1104" s="55" t="s">
        <v>7</v>
      </c>
      <c r="C1104" s="105">
        <f t="shared" si="12"/>
        <v>16963.69515389653</v>
      </c>
      <c r="D1104" s="105">
        <f t="shared" si="12"/>
        <v>17995.794923179692</v>
      </c>
      <c r="E1104" s="105">
        <f t="shared" si="12"/>
        <v>19268.61504723347</v>
      </c>
      <c r="F1104" s="105">
        <f t="shared" si="12"/>
        <v>19653.987348178136</v>
      </c>
      <c r="G1104" s="105">
        <f t="shared" si="12"/>
        <v>20060.824886285427</v>
      </c>
      <c r="H1104" s="129"/>
      <c r="I1104" s="129"/>
      <c r="J1104" s="129"/>
      <c r="K1104" s="129"/>
    </row>
    <row r="1105" spans="1:11" ht="43.5" customHeight="1">
      <c r="A1105" s="61" t="s">
        <v>304</v>
      </c>
      <c r="B1105" s="67" t="s">
        <v>7</v>
      </c>
      <c r="C1105" s="105">
        <f t="shared" si="12"/>
        <v>11778.142076502734</v>
      </c>
      <c r="D1105" s="105">
        <f t="shared" si="12"/>
        <v>12131.486338797815</v>
      </c>
      <c r="E1105" s="105">
        <f t="shared" si="12"/>
        <v>12859.375519125686</v>
      </c>
      <c r="F1105" s="105">
        <f t="shared" si="12"/>
        <v>13245.156784699457</v>
      </c>
      <c r="G1105" s="105">
        <f t="shared" si="12"/>
        <v>13642.51148824044</v>
      </c>
      <c r="H1105" s="129"/>
      <c r="I1105" s="129"/>
      <c r="J1105" s="129"/>
      <c r="K1105" s="129"/>
    </row>
    <row r="1106" spans="1:11" ht="49.5" customHeight="1">
      <c r="A1106" s="61" t="s">
        <v>305</v>
      </c>
      <c r="B1106" s="67" t="s">
        <v>7</v>
      </c>
      <c r="C1106" s="105"/>
      <c r="D1106" s="105"/>
      <c r="E1106" s="105"/>
      <c r="F1106" s="186"/>
      <c r="G1106" s="186"/>
      <c r="H1106" s="129"/>
      <c r="I1106" s="129"/>
      <c r="J1106" s="129"/>
      <c r="K1106" s="129"/>
    </row>
    <row r="1107" spans="1:11" ht="17.25" customHeight="1">
      <c r="A1107" s="62" t="s">
        <v>306</v>
      </c>
      <c r="B1107" s="67" t="s">
        <v>7</v>
      </c>
      <c r="C1107" s="128">
        <f>C1076/12*1000/C1046</f>
        <v>23895.833333333332</v>
      </c>
      <c r="D1107" s="128">
        <f>D1076/12*1000/D1046</f>
        <v>24372.5</v>
      </c>
      <c r="E1107" s="128">
        <f>E1076/12*1000/E1046</f>
        <v>26566.025</v>
      </c>
      <c r="F1107" s="128">
        <f>F1076/12*1000/F1046</f>
        <v>27628.666000000005</v>
      </c>
      <c r="G1107" s="128">
        <f>G1076/12*1000/G1046</f>
        <v>28733.81264</v>
      </c>
      <c r="H1107" s="129"/>
      <c r="I1107" s="129"/>
      <c r="J1107" s="129"/>
      <c r="K1107" s="129"/>
    </row>
    <row r="1108" spans="1:7" ht="18" customHeight="1">
      <c r="A1108" s="301" t="s">
        <v>58</v>
      </c>
      <c r="B1108" s="301"/>
      <c r="C1108" s="301"/>
      <c r="D1108" s="301"/>
      <c r="E1108" s="301"/>
      <c r="F1108" s="301"/>
      <c r="G1108" s="301"/>
    </row>
    <row r="1109" spans="1:7" ht="28.5" customHeight="1">
      <c r="A1109" s="44" t="s">
        <v>163</v>
      </c>
      <c r="B1109" s="29"/>
      <c r="C1109" s="174">
        <v>42603</v>
      </c>
      <c r="D1109" s="174">
        <f>C1109*1.06</f>
        <v>45159.18</v>
      </c>
      <c r="E1109" s="174">
        <f>D1109*1.062</f>
        <v>47959.04916</v>
      </c>
      <c r="F1109" s="175">
        <f>E1109*1.07</f>
        <v>51316.1826012</v>
      </c>
      <c r="G1109" s="175">
        <f>F1109*1.07</f>
        <v>54908.315383284</v>
      </c>
    </row>
    <row r="1110" spans="1:7" ht="30">
      <c r="A1110" s="9" t="s">
        <v>125</v>
      </c>
      <c r="B1110" s="25" t="s">
        <v>57</v>
      </c>
      <c r="C1110" s="176"/>
      <c r="D1110" s="176"/>
      <c r="E1110" s="176"/>
      <c r="F1110" s="177"/>
      <c r="G1110" s="177"/>
    </row>
    <row r="1111" spans="1:7" ht="21.75" customHeight="1">
      <c r="A1111" s="119" t="s">
        <v>137</v>
      </c>
      <c r="B1111" s="46" t="s">
        <v>13</v>
      </c>
      <c r="C1111" s="176"/>
      <c r="D1111" s="176"/>
      <c r="E1111" s="176"/>
      <c r="F1111" s="177"/>
      <c r="G1111" s="177"/>
    </row>
    <row r="1112" spans="1:7" ht="22.5" customHeight="1" hidden="1">
      <c r="A1112" s="170" t="s">
        <v>392</v>
      </c>
      <c r="B1112" s="131" t="s">
        <v>57</v>
      </c>
      <c r="C1112" s="178">
        <v>222927</v>
      </c>
      <c r="D1112" s="178">
        <v>217000</v>
      </c>
      <c r="E1112" s="178">
        <v>232607</v>
      </c>
      <c r="F1112" s="179">
        <v>239900</v>
      </c>
      <c r="G1112" s="179">
        <v>249600</v>
      </c>
    </row>
    <row r="1113" spans="1:7" ht="12.75" customHeight="1">
      <c r="A1113" s="47"/>
      <c r="B1113" s="46"/>
      <c r="C1113" s="176"/>
      <c r="D1113" s="176"/>
      <c r="E1113" s="176"/>
      <c r="F1113" s="177"/>
      <c r="G1113" s="177"/>
    </row>
    <row r="1114" spans="1:7" ht="34.5" customHeight="1">
      <c r="A1114" s="8" t="s">
        <v>165</v>
      </c>
      <c r="B1114" s="25" t="s">
        <v>57</v>
      </c>
      <c r="C1114" s="180">
        <v>20060</v>
      </c>
      <c r="D1114" s="180">
        <f>C1114*1.053</f>
        <v>21123.18</v>
      </c>
      <c r="E1114" s="180">
        <f>D1114*1.06</f>
        <v>22390.5708</v>
      </c>
      <c r="F1114" s="175">
        <f>E1114*1.07</f>
        <v>23957.910756</v>
      </c>
      <c r="G1114" s="175">
        <f>F1114*1.07</f>
        <v>25634.964508920002</v>
      </c>
    </row>
    <row r="1115" spans="1:7" ht="30" customHeight="1">
      <c r="A1115" s="9" t="s">
        <v>125</v>
      </c>
      <c r="B1115" s="25" t="s">
        <v>57</v>
      </c>
      <c r="C1115" s="176"/>
      <c r="D1115" s="176"/>
      <c r="E1115" s="176"/>
      <c r="F1115" s="177"/>
      <c r="G1115" s="177"/>
    </row>
    <row r="1116" spans="1:7" ht="18.75" customHeight="1">
      <c r="A1116" s="119" t="s">
        <v>137</v>
      </c>
      <c r="B1116" s="46" t="s">
        <v>13</v>
      </c>
      <c r="C1116" s="176"/>
      <c r="D1116" s="176"/>
      <c r="E1116" s="176"/>
      <c r="F1116" s="177"/>
      <c r="G1116" s="177"/>
    </row>
    <row r="1117" spans="1:7" ht="20.25" customHeight="1" hidden="1">
      <c r="A1117" s="172" t="s">
        <v>439</v>
      </c>
      <c r="B1117" s="131" t="s">
        <v>57</v>
      </c>
      <c r="C1117" s="178">
        <v>11067</v>
      </c>
      <c r="D1117" s="178">
        <v>9290</v>
      </c>
      <c r="E1117" s="178">
        <v>9320</v>
      </c>
      <c r="F1117" s="179">
        <v>9500</v>
      </c>
      <c r="G1117" s="179">
        <v>9500</v>
      </c>
    </row>
    <row r="1118" spans="1:7" ht="46.5" customHeight="1">
      <c r="A1118" s="44" t="s">
        <v>201</v>
      </c>
      <c r="B1118" s="48"/>
      <c r="C1118" s="181">
        <v>155171.91</v>
      </c>
      <c r="D1118" s="181">
        <v>165715.68720000001</v>
      </c>
      <c r="E1118" s="181">
        <v>177808.65868000005</v>
      </c>
      <c r="F1118" s="181">
        <v>190787.07533800005</v>
      </c>
      <c r="G1118" s="181">
        <v>204736.07840719126</v>
      </c>
    </row>
    <row r="1119" spans="1:7" ht="18.75" customHeight="1">
      <c r="A1119" s="9" t="s">
        <v>125</v>
      </c>
      <c r="B1119" s="25" t="s">
        <v>57</v>
      </c>
      <c r="C1119" s="176"/>
      <c r="D1119" s="176"/>
      <c r="E1119" s="176"/>
      <c r="F1119" s="177"/>
      <c r="G1119" s="177"/>
    </row>
    <row r="1120" spans="1:7" ht="14.25" customHeight="1">
      <c r="A1120" s="29" t="s">
        <v>16</v>
      </c>
      <c r="B1120" s="12"/>
      <c r="C1120" s="176"/>
      <c r="D1120" s="176"/>
      <c r="E1120" s="176"/>
      <c r="F1120" s="177"/>
      <c r="G1120" s="177"/>
    </row>
    <row r="1121" spans="1:7" ht="15.75">
      <c r="A1121" s="8" t="s">
        <v>17</v>
      </c>
      <c r="B1121" s="12"/>
      <c r="C1121" s="176">
        <v>406.01</v>
      </c>
      <c r="D1121" s="176">
        <v>454.73120000000006</v>
      </c>
      <c r="E1121" s="176">
        <v>522.94088</v>
      </c>
      <c r="F1121" s="176">
        <v>575.2349680000001</v>
      </c>
      <c r="G1121" s="176">
        <v>632.7584648000002</v>
      </c>
    </row>
    <row r="1122" spans="1:7" ht="30">
      <c r="A1122" s="9" t="s">
        <v>125</v>
      </c>
      <c r="B1122" s="46" t="s">
        <v>13</v>
      </c>
      <c r="C1122" s="176"/>
      <c r="D1122" s="176"/>
      <c r="E1122" s="176"/>
      <c r="F1122" s="177"/>
      <c r="G1122" s="177"/>
    </row>
    <row r="1123" spans="1:7" ht="31.5">
      <c r="A1123" s="45" t="s">
        <v>137</v>
      </c>
      <c r="B1123" s="46" t="s">
        <v>13</v>
      </c>
      <c r="C1123" s="176"/>
      <c r="D1123" s="176"/>
      <c r="E1123" s="176"/>
      <c r="F1123" s="177"/>
      <c r="G1123" s="177"/>
    </row>
    <row r="1124" spans="1:7" ht="15.75">
      <c r="A1124" s="19"/>
      <c r="B1124" s="19"/>
      <c r="C1124" s="176"/>
      <c r="D1124" s="176"/>
      <c r="E1124" s="176"/>
      <c r="F1124" s="177"/>
      <c r="G1124" s="177"/>
    </row>
    <row r="1125" spans="1:7" ht="16.5" customHeight="1">
      <c r="A1125" s="8" t="s">
        <v>129</v>
      </c>
      <c r="B1125" s="25" t="s">
        <v>57</v>
      </c>
      <c r="C1125" s="176">
        <v>1197.3</v>
      </c>
      <c r="D1125" s="176">
        <v>1317.03</v>
      </c>
      <c r="E1125" s="176">
        <v>1435.5627000000002</v>
      </c>
      <c r="F1125" s="177">
        <v>1564.7633430000003</v>
      </c>
      <c r="G1125" s="177">
        <v>1705.5920438700005</v>
      </c>
    </row>
    <row r="1126" spans="1:7" ht="30">
      <c r="A1126" s="9" t="s">
        <v>125</v>
      </c>
      <c r="B1126" s="46" t="s">
        <v>13</v>
      </c>
      <c r="C1126" s="176"/>
      <c r="D1126" s="176"/>
      <c r="E1126" s="176"/>
      <c r="F1126" s="177"/>
      <c r="G1126" s="177"/>
    </row>
    <row r="1127" spans="1:7" ht="31.5" customHeight="1">
      <c r="A1127" s="45" t="s">
        <v>137</v>
      </c>
      <c r="B1127" s="46"/>
      <c r="C1127" s="176"/>
      <c r="D1127" s="176"/>
      <c r="E1127" s="176"/>
      <c r="F1127" s="177"/>
      <c r="G1127" s="177"/>
    </row>
    <row r="1128" spans="1:7" ht="15.75">
      <c r="A1128" s="45"/>
      <c r="B1128" s="46"/>
      <c r="C1128" s="176"/>
      <c r="D1128" s="176"/>
      <c r="E1128" s="176"/>
      <c r="F1128" s="177"/>
      <c r="G1128" s="177"/>
    </row>
    <row r="1129" spans="1:7" ht="15.75">
      <c r="A1129" s="8" t="s">
        <v>18</v>
      </c>
      <c r="B1129" s="12"/>
      <c r="C1129" s="176"/>
      <c r="D1129" s="176"/>
      <c r="E1129" s="176"/>
      <c r="F1129" s="177"/>
      <c r="G1129" s="177"/>
    </row>
    <row r="1130" spans="1:7" ht="16.5" customHeight="1">
      <c r="A1130" s="9" t="s">
        <v>125</v>
      </c>
      <c r="B1130" s="46" t="s">
        <v>13</v>
      </c>
      <c r="C1130" s="176"/>
      <c r="D1130" s="176"/>
      <c r="E1130" s="176"/>
      <c r="F1130" s="177"/>
      <c r="G1130" s="177"/>
    </row>
    <row r="1131" spans="1:7" ht="31.5">
      <c r="A1131" s="45" t="s">
        <v>137</v>
      </c>
      <c r="B1131" s="46" t="s">
        <v>13</v>
      </c>
      <c r="C1131" s="176"/>
      <c r="D1131" s="176"/>
      <c r="E1131" s="176"/>
      <c r="F1131" s="177"/>
      <c r="G1131" s="177"/>
    </row>
    <row r="1132" spans="1:7" ht="15.75">
      <c r="A1132" s="45"/>
      <c r="B1132" s="46"/>
      <c r="C1132" s="176"/>
      <c r="D1132" s="176"/>
      <c r="E1132" s="176"/>
      <c r="F1132" s="177"/>
      <c r="G1132" s="177"/>
    </row>
    <row r="1133" spans="1:7" ht="14.25" customHeight="1">
      <c r="A1133" s="8" t="s">
        <v>130</v>
      </c>
      <c r="B1133" s="12"/>
      <c r="C1133" s="176">
        <v>310</v>
      </c>
      <c r="D1133" s="176">
        <v>321.46999999999997</v>
      </c>
      <c r="E1133" s="176">
        <v>334.3288</v>
      </c>
      <c r="F1133" s="176">
        <v>353.38554159999995</v>
      </c>
      <c r="G1133" s="176">
        <v>373.5285174711999</v>
      </c>
    </row>
    <row r="1134" spans="1:7" ht="14.25" customHeight="1">
      <c r="A1134" s="9" t="s">
        <v>125</v>
      </c>
      <c r="B1134" s="46" t="s">
        <v>13</v>
      </c>
      <c r="C1134" s="176"/>
      <c r="D1134" s="176"/>
      <c r="E1134" s="176"/>
      <c r="F1134" s="177"/>
      <c r="G1134" s="177"/>
    </row>
    <row r="1135" spans="1:7" ht="31.5">
      <c r="A1135" s="45" t="s">
        <v>137</v>
      </c>
      <c r="B1135" s="46" t="s">
        <v>13</v>
      </c>
      <c r="C1135" s="176"/>
      <c r="D1135" s="176"/>
      <c r="E1135" s="176"/>
      <c r="F1135" s="177"/>
      <c r="G1135" s="177"/>
    </row>
    <row r="1136" spans="1:7" ht="19.5" customHeight="1">
      <c r="A1136" s="8" t="s">
        <v>131</v>
      </c>
      <c r="B1136" s="46"/>
      <c r="C1136" s="176">
        <v>144033.2</v>
      </c>
      <c r="D1136" s="176">
        <v>153395.358</v>
      </c>
      <c r="E1136" s="176">
        <v>164133.03306000002</v>
      </c>
      <c r="F1136" s="177">
        <v>175622.34537420003</v>
      </c>
      <c r="G1136" s="177">
        <v>187915.90955039405</v>
      </c>
    </row>
    <row r="1137" spans="1:7" ht="19.5" customHeight="1">
      <c r="A1137" s="9" t="s">
        <v>125</v>
      </c>
      <c r="B1137" s="46" t="s">
        <v>13</v>
      </c>
      <c r="C1137" s="176"/>
      <c r="D1137" s="176"/>
      <c r="E1137" s="176"/>
      <c r="F1137" s="177"/>
      <c r="G1137" s="177"/>
    </row>
    <row r="1138" spans="1:7" ht="31.5">
      <c r="A1138" s="45" t="s">
        <v>137</v>
      </c>
      <c r="B1138" s="46" t="s">
        <v>13</v>
      </c>
      <c r="C1138" s="176"/>
      <c r="D1138" s="176"/>
      <c r="E1138" s="176"/>
      <c r="F1138" s="176"/>
      <c r="G1138" s="176"/>
    </row>
    <row r="1139" spans="1:7" ht="21" customHeight="1" hidden="1">
      <c r="A1139" s="173" t="s">
        <v>355</v>
      </c>
      <c r="B1139" s="171" t="s">
        <v>57</v>
      </c>
      <c r="C1139" s="178">
        <v>7950.5</v>
      </c>
      <c r="D1139" s="178">
        <v>8308.3</v>
      </c>
      <c r="E1139" s="178">
        <v>8640.6</v>
      </c>
      <c r="F1139" s="179">
        <v>8986.2</v>
      </c>
      <c r="G1139" s="179">
        <v>9345.7</v>
      </c>
    </row>
    <row r="1140" spans="1:7" ht="18" customHeight="1" hidden="1">
      <c r="A1140" s="173" t="s">
        <v>388</v>
      </c>
      <c r="B1140" s="171" t="s">
        <v>57</v>
      </c>
      <c r="C1140" s="178">
        <v>2890</v>
      </c>
      <c r="D1140" s="178">
        <v>2720</v>
      </c>
      <c r="E1140" s="178">
        <v>2820</v>
      </c>
      <c r="F1140" s="179">
        <v>2930</v>
      </c>
      <c r="G1140" s="179">
        <v>3000</v>
      </c>
    </row>
    <row r="1141" spans="1:7" ht="18" customHeight="1" hidden="1">
      <c r="A1141" s="173" t="s">
        <v>389</v>
      </c>
      <c r="B1141" s="171" t="s">
        <v>57</v>
      </c>
      <c r="C1141" s="178">
        <v>21035.5</v>
      </c>
      <c r="D1141" s="178">
        <v>21772</v>
      </c>
      <c r="E1141" s="178">
        <v>22425</v>
      </c>
      <c r="F1141" s="179">
        <v>23098</v>
      </c>
      <c r="G1141" s="179">
        <v>23791</v>
      </c>
    </row>
    <row r="1142" spans="1:7" ht="18" customHeight="1" hidden="1">
      <c r="A1142" s="173" t="s">
        <v>390</v>
      </c>
      <c r="B1142" s="171" t="s">
        <v>57</v>
      </c>
      <c r="C1142" s="178">
        <v>27751</v>
      </c>
      <c r="D1142" s="178">
        <v>28722</v>
      </c>
      <c r="E1142" s="178">
        <v>29584</v>
      </c>
      <c r="F1142" s="179">
        <v>30471</v>
      </c>
      <c r="G1142" s="179">
        <v>31386</v>
      </c>
    </row>
    <row r="1143" spans="1:7" ht="18" customHeight="1" hidden="1">
      <c r="A1143" s="173" t="s">
        <v>388</v>
      </c>
      <c r="B1143" s="171" t="s">
        <v>57</v>
      </c>
      <c r="C1143" s="178">
        <v>5307</v>
      </c>
      <c r="D1143" s="178">
        <v>5380</v>
      </c>
      <c r="E1143" s="178">
        <v>5580</v>
      </c>
      <c r="F1143" s="179">
        <v>5800</v>
      </c>
      <c r="G1143" s="179">
        <v>5950</v>
      </c>
    </row>
    <row r="1144" spans="1:7" ht="18" customHeight="1" hidden="1">
      <c r="A1144" s="173" t="s">
        <v>391</v>
      </c>
      <c r="B1144" s="171" t="s">
        <v>57</v>
      </c>
      <c r="C1144" s="178">
        <v>22311</v>
      </c>
      <c r="D1144" s="178">
        <v>23427</v>
      </c>
      <c r="E1144" s="178">
        <v>24598</v>
      </c>
      <c r="F1144" s="179">
        <v>25828</v>
      </c>
      <c r="G1144" s="179">
        <v>27119</v>
      </c>
    </row>
    <row r="1145" spans="1:7" ht="18" customHeight="1">
      <c r="A1145" s="8" t="s">
        <v>19</v>
      </c>
      <c r="B1145" s="12"/>
      <c r="C1145" s="176"/>
      <c r="D1145" s="176"/>
      <c r="E1145" s="176"/>
      <c r="F1145" s="177"/>
      <c r="G1145" s="177"/>
    </row>
    <row r="1146" spans="1:7" ht="30.75" customHeight="1">
      <c r="A1146" s="9" t="s">
        <v>125</v>
      </c>
      <c r="B1146" s="46" t="s">
        <v>13</v>
      </c>
      <c r="C1146" s="176"/>
      <c r="D1146" s="176"/>
      <c r="E1146" s="176"/>
      <c r="F1146" s="177"/>
      <c r="G1146" s="177"/>
    </row>
    <row r="1147" spans="1:7" ht="15.75">
      <c r="A1147" s="9"/>
      <c r="B1147" s="46"/>
      <c r="C1147" s="176"/>
      <c r="D1147" s="176"/>
      <c r="E1147" s="176"/>
      <c r="F1147" s="177"/>
      <c r="G1147" s="177"/>
    </row>
    <row r="1148" spans="1:7" ht="15.75">
      <c r="A1148" s="8" t="s">
        <v>164</v>
      </c>
      <c r="B1148" s="12"/>
      <c r="C1148" s="176"/>
      <c r="D1148" s="176"/>
      <c r="E1148" s="176"/>
      <c r="F1148" s="177"/>
      <c r="G1148" s="177"/>
    </row>
    <row r="1149" spans="1:7" ht="17.25" customHeight="1">
      <c r="A1149" s="9" t="s">
        <v>125</v>
      </c>
      <c r="B1149" s="46" t="s">
        <v>13</v>
      </c>
      <c r="C1149" s="176"/>
      <c r="D1149" s="176"/>
      <c r="E1149" s="176"/>
      <c r="F1149" s="177"/>
      <c r="G1149" s="177"/>
    </row>
    <row r="1150" spans="1:7" ht="17.25" customHeight="1">
      <c r="A1150" s="9"/>
      <c r="B1150" s="12"/>
      <c r="C1150" s="176"/>
      <c r="D1150" s="176"/>
      <c r="E1150" s="176"/>
      <c r="F1150" s="177"/>
      <c r="G1150" s="177"/>
    </row>
    <row r="1151" spans="1:7" ht="30" customHeight="1">
      <c r="A1151" s="8" t="s">
        <v>20</v>
      </c>
      <c r="B1151" s="12"/>
      <c r="C1151" s="176"/>
      <c r="D1151" s="176"/>
      <c r="E1151" s="176"/>
      <c r="F1151" s="177"/>
      <c r="G1151" s="177"/>
    </row>
    <row r="1152" spans="1:7" ht="30">
      <c r="A1152" s="9" t="s">
        <v>125</v>
      </c>
      <c r="B1152" s="46" t="s">
        <v>13</v>
      </c>
      <c r="C1152" s="176"/>
      <c r="D1152" s="176"/>
      <c r="E1152" s="176"/>
      <c r="F1152" s="177"/>
      <c r="G1152" s="177"/>
    </row>
    <row r="1153" spans="1:7" ht="15.75">
      <c r="A1153" s="9"/>
      <c r="B1153" s="46"/>
      <c r="C1153" s="176"/>
      <c r="D1153" s="176"/>
      <c r="E1153" s="176"/>
      <c r="F1153" s="177"/>
      <c r="G1153" s="177"/>
    </row>
    <row r="1154" spans="1:7" ht="18.75" customHeight="1">
      <c r="A1154" s="8" t="s">
        <v>69</v>
      </c>
      <c r="B1154" s="12"/>
      <c r="C1154" s="176"/>
      <c r="D1154" s="176"/>
      <c r="E1154" s="176"/>
      <c r="F1154" s="177"/>
      <c r="G1154" s="177"/>
    </row>
    <row r="1155" spans="1:7" ht="30">
      <c r="A1155" s="9" t="s">
        <v>125</v>
      </c>
      <c r="B1155" s="46" t="s">
        <v>13</v>
      </c>
      <c r="C1155" s="176"/>
      <c r="D1155" s="176"/>
      <c r="E1155" s="176"/>
      <c r="F1155" s="177"/>
      <c r="G1155" s="177"/>
    </row>
    <row r="1156" spans="1:7" ht="15.75">
      <c r="A1156" s="9"/>
      <c r="B1156" s="46"/>
      <c r="C1156" s="176"/>
      <c r="D1156" s="176"/>
      <c r="E1156" s="176"/>
      <c r="F1156" s="177"/>
      <c r="G1156" s="177"/>
    </row>
    <row r="1157" spans="1:7" ht="18.75" customHeight="1">
      <c r="A1157" s="8" t="s">
        <v>21</v>
      </c>
      <c r="B1157" s="46"/>
      <c r="C1157" s="176"/>
      <c r="D1157" s="176"/>
      <c r="E1157" s="176"/>
      <c r="F1157" s="177"/>
      <c r="G1157" s="177"/>
    </row>
    <row r="1158" spans="1:7" ht="30">
      <c r="A1158" s="9" t="s">
        <v>125</v>
      </c>
      <c r="B1158" s="46" t="s">
        <v>13</v>
      </c>
      <c r="C1158" s="176"/>
      <c r="D1158" s="176"/>
      <c r="E1158" s="176"/>
      <c r="F1158" s="177"/>
      <c r="G1158" s="177"/>
    </row>
    <row r="1159" spans="1:7" ht="15.75">
      <c r="A1159" s="9"/>
      <c r="B1159" s="46"/>
      <c r="C1159" s="176"/>
      <c r="D1159" s="176"/>
      <c r="E1159" s="176"/>
      <c r="F1159" s="177"/>
      <c r="G1159" s="177"/>
    </row>
    <row r="1160" spans="1:7" ht="14.25" customHeight="1">
      <c r="A1160" s="8" t="s">
        <v>133</v>
      </c>
      <c r="B1160" s="12"/>
      <c r="C1160" s="176">
        <v>48.4</v>
      </c>
      <c r="D1160" s="176">
        <v>53.24</v>
      </c>
      <c r="E1160" s="176">
        <v>58.56400000000001</v>
      </c>
      <c r="F1160" s="176">
        <v>64.42040000000001</v>
      </c>
      <c r="G1160" s="176">
        <v>70.86244000000002</v>
      </c>
    </row>
    <row r="1161" spans="1:7" ht="30">
      <c r="A1161" s="9" t="s">
        <v>125</v>
      </c>
      <c r="B1161" s="46" t="s">
        <v>13</v>
      </c>
      <c r="C1161" s="176"/>
      <c r="D1161" s="176"/>
      <c r="E1161" s="176"/>
      <c r="F1161" s="177"/>
      <c r="G1161" s="177"/>
    </row>
    <row r="1162" spans="1:7" ht="15.75">
      <c r="A1162" s="9"/>
      <c r="B1162" s="46"/>
      <c r="C1162" s="176"/>
      <c r="D1162" s="176"/>
      <c r="E1162" s="176"/>
      <c r="F1162" s="177"/>
      <c r="G1162" s="177"/>
    </row>
    <row r="1163" spans="1:7" ht="15" customHeight="1">
      <c r="A1163" s="8" t="s">
        <v>22</v>
      </c>
      <c r="B1163" s="12"/>
      <c r="C1163" s="176"/>
      <c r="D1163" s="176"/>
      <c r="E1163" s="176"/>
      <c r="F1163" s="177"/>
      <c r="G1163" s="177"/>
    </row>
    <row r="1164" spans="1:7" ht="30">
      <c r="A1164" s="9" t="s">
        <v>125</v>
      </c>
      <c r="B1164" s="46" t="s">
        <v>13</v>
      </c>
      <c r="C1164" s="176"/>
      <c r="D1164" s="176"/>
      <c r="E1164" s="176"/>
      <c r="F1164" s="177"/>
      <c r="G1164" s="177"/>
    </row>
    <row r="1165" spans="1:7" ht="15.75">
      <c r="A1165" s="9"/>
      <c r="B1165" s="46"/>
      <c r="C1165" s="176"/>
      <c r="D1165" s="176"/>
      <c r="E1165" s="176"/>
      <c r="F1165" s="177"/>
      <c r="G1165" s="177"/>
    </row>
    <row r="1166" spans="1:7" ht="18" customHeight="1">
      <c r="A1166" s="8" t="s">
        <v>132</v>
      </c>
      <c r="B1166" s="12"/>
      <c r="C1166" s="176">
        <v>3957.9</v>
      </c>
      <c r="D1166" s="176">
        <v>4432.848000000001</v>
      </c>
      <c r="E1166" s="176">
        <v>5009.118240000001</v>
      </c>
      <c r="F1166" s="176">
        <v>5660.3036112</v>
      </c>
      <c r="G1166" s="176">
        <v>6396.143080655999</v>
      </c>
    </row>
    <row r="1167" spans="1:7" ht="30">
      <c r="A1167" s="9" t="s">
        <v>125</v>
      </c>
      <c r="B1167" s="46" t="s">
        <v>13</v>
      </c>
      <c r="C1167" s="176"/>
      <c r="D1167" s="176"/>
      <c r="E1167" s="176"/>
      <c r="F1167" s="177"/>
      <c r="G1167" s="177"/>
    </row>
    <row r="1168" spans="1:7" ht="15.75">
      <c r="A1168" s="9"/>
      <c r="B1168" s="46"/>
      <c r="C1168" s="176"/>
      <c r="D1168" s="176"/>
      <c r="E1168" s="176"/>
      <c r="F1168" s="177"/>
      <c r="G1168" s="177"/>
    </row>
    <row r="1169" spans="1:7" ht="15.75">
      <c r="A1169" s="8" t="s">
        <v>440</v>
      </c>
      <c r="B1169" s="46"/>
      <c r="C1169" s="176">
        <v>5219.1</v>
      </c>
      <c r="D1169" s="176">
        <v>5741.010000000001</v>
      </c>
      <c r="E1169" s="176">
        <v>6315.111000000002</v>
      </c>
      <c r="F1169" s="176">
        <v>6946.622100000002</v>
      </c>
      <c r="G1169" s="176">
        <v>7641.284310000003</v>
      </c>
    </row>
    <row r="1170" spans="1:7" ht="30">
      <c r="A1170" s="9" t="s">
        <v>125</v>
      </c>
      <c r="B1170" s="46" t="s">
        <v>13</v>
      </c>
      <c r="C1170" s="176"/>
      <c r="D1170" s="176"/>
      <c r="E1170" s="176"/>
      <c r="F1170" s="177"/>
      <c r="G1170" s="177"/>
    </row>
    <row r="1171" spans="1:7" ht="15.75">
      <c r="A1171" s="9"/>
      <c r="B1171" s="46"/>
      <c r="C1171" s="176"/>
      <c r="D1171" s="176"/>
      <c r="E1171" s="176"/>
      <c r="F1171" s="177"/>
      <c r="G1171" s="177"/>
    </row>
    <row r="1172" spans="1:7" ht="20.25" customHeight="1">
      <c r="A1172" s="8" t="s">
        <v>134</v>
      </c>
      <c r="B1172" s="12"/>
      <c r="C1172" s="176"/>
      <c r="D1172" s="176"/>
      <c r="E1172" s="176"/>
      <c r="F1172" s="177"/>
      <c r="G1172" s="177"/>
    </row>
    <row r="1173" spans="1:7" ht="30">
      <c r="A1173" s="9" t="s">
        <v>125</v>
      </c>
      <c r="B1173" s="46" t="s">
        <v>13</v>
      </c>
      <c r="C1173" s="176"/>
      <c r="D1173" s="176"/>
      <c r="E1173" s="176"/>
      <c r="F1173" s="177"/>
      <c r="G1173" s="177"/>
    </row>
    <row r="1174" spans="1:7" ht="31.5" customHeight="1">
      <c r="A1174" s="299" t="s">
        <v>121</v>
      </c>
      <c r="B1174" s="299"/>
      <c r="C1174" s="299"/>
      <c r="D1174" s="299"/>
      <c r="E1174" s="299"/>
      <c r="F1174" s="299"/>
      <c r="G1174" s="299"/>
    </row>
    <row r="1175" spans="1:7" ht="35.25" customHeight="1">
      <c r="A1175" s="8" t="s">
        <v>145</v>
      </c>
      <c r="B1175" s="86" t="s">
        <v>57</v>
      </c>
      <c r="C1175" s="99">
        <f>C1177+C1178+C1179+C1180</f>
        <v>94649.5</v>
      </c>
      <c r="D1175" s="99">
        <f>D1177+D1178+D1179+D1180</f>
        <v>97559.51999999999</v>
      </c>
      <c r="E1175" s="99">
        <f>E1177+E1178+E1179+E1180</f>
        <v>101089.87359999999</v>
      </c>
      <c r="F1175" s="99">
        <f>F1177+F1178+F1179+F1180</f>
        <v>104697.711208</v>
      </c>
      <c r="G1175" s="99">
        <f>G1177+G1178+G1179+G1180</f>
        <v>108267.78101424</v>
      </c>
    </row>
    <row r="1176" spans="1:7" ht="31.5">
      <c r="A1176" s="49" t="s">
        <v>137</v>
      </c>
      <c r="B1176" s="86"/>
      <c r="C1176" s="99"/>
      <c r="D1176" s="99"/>
      <c r="E1176" s="99"/>
      <c r="F1176" s="99"/>
      <c r="G1176" s="99"/>
    </row>
    <row r="1177" spans="1:7" ht="17.25" customHeight="1" hidden="1">
      <c r="A1177" s="162" t="s">
        <v>388</v>
      </c>
      <c r="B1177" s="163" t="s">
        <v>57</v>
      </c>
      <c r="C1177" s="113">
        <v>10161</v>
      </c>
      <c r="D1177" s="113">
        <v>10530</v>
      </c>
      <c r="E1177" s="113">
        <v>10960</v>
      </c>
      <c r="F1177" s="113">
        <v>11350</v>
      </c>
      <c r="G1177" s="113">
        <v>11580</v>
      </c>
    </row>
    <row r="1178" spans="1:7" ht="17.25" customHeight="1" hidden="1">
      <c r="A1178" s="162" t="s">
        <v>389</v>
      </c>
      <c r="B1178" s="163" t="s">
        <v>57</v>
      </c>
      <c r="C1178" s="107">
        <v>30552.6</v>
      </c>
      <c r="D1178" s="164">
        <f>C1178*1.035</f>
        <v>31621.940999999995</v>
      </c>
      <c r="E1178" s="164">
        <f>D1178*1.03</f>
        <v>32570.599229999996</v>
      </c>
      <c r="F1178" s="164">
        <f>E1178*1.03</f>
        <v>33547.71720689999</v>
      </c>
      <c r="G1178" s="164">
        <f>F1178*1.03</f>
        <v>34554.14872310699</v>
      </c>
    </row>
    <row r="1179" spans="1:7" ht="17.25" customHeight="1" hidden="1">
      <c r="A1179" s="162" t="s">
        <v>391</v>
      </c>
      <c r="B1179" s="163" t="s">
        <v>57</v>
      </c>
      <c r="C1179" s="107">
        <v>23308</v>
      </c>
      <c r="D1179" s="164">
        <f>C1179*1.05</f>
        <v>24473.4</v>
      </c>
      <c r="E1179" s="164">
        <f>D1179*1.05</f>
        <v>25697.070000000003</v>
      </c>
      <c r="F1179" s="164">
        <f>E1179*1.05</f>
        <v>26981.923500000004</v>
      </c>
      <c r="G1179" s="164">
        <f>F1179*1.05</f>
        <v>28331.019675000007</v>
      </c>
    </row>
    <row r="1180" spans="1:7" ht="17.25" customHeight="1" hidden="1">
      <c r="A1180" s="162" t="s">
        <v>390</v>
      </c>
      <c r="B1180" s="163" t="s">
        <v>57</v>
      </c>
      <c r="C1180" s="107">
        <v>30627.9</v>
      </c>
      <c r="D1180" s="164">
        <f>C1180*1.01</f>
        <v>30934.179</v>
      </c>
      <c r="E1180" s="164">
        <f>D1180*1.03</f>
        <v>31862.20437</v>
      </c>
      <c r="F1180" s="164">
        <f>E1180*1.03</f>
        <v>32818.0705011</v>
      </c>
      <c r="G1180" s="164">
        <f>F1180*1.03</f>
        <v>33802.612616133</v>
      </c>
    </row>
    <row r="1181" spans="1:7" ht="15.75">
      <c r="A1181" s="116"/>
      <c r="B1181" s="86"/>
      <c r="C1181" s="99"/>
      <c r="D1181" s="99"/>
      <c r="E1181" s="99"/>
      <c r="F1181" s="99"/>
      <c r="G1181" s="99"/>
    </row>
    <row r="1182" spans="1:7" ht="43.5">
      <c r="A1182" s="87" t="s">
        <v>138</v>
      </c>
      <c r="B1182" s="86" t="s">
        <v>57</v>
      </c>
      <c r="C1182" s="99">
        <f>C1184+C1185+C1186+C1187</f>
        <v>88083.6</v>
      </c>
      <c r="D1182" s="99">
        <f>D1184+D1185+D1186+D1187</f>
        <v>91315.77</v>
      </c>
      <c r="E1182" s="99">
        <f>E1184+E1185+E1186+E1187</f>
        <v>94254.06</v>
      </c>
      <c r="F1182" s="99">
        <f>F1184+F1185+F1186+F1187</f>
        <v>97303.62</v>
      </c>
      <c r="G1182" s="99">
        <f>G1184+G1185+G1186+G1187</f>
        <v>100468.3</v>
      </c>
    </row>
    <row r="1183" spans="1:7" ht="18" customHeight="1">
      <c r="A1183" s="49" t="s">
        <v>137</v>
      </c>
      <c r="B1183" s="86"/>
      <c r="C1183" s="99"/>
      <c r="D1183" s="99"/>
      <c r="E1183" s="99"/>
      <c r="F1183" s="99"/>
      <c r="G1183" s="99"/>
    </row>
    <row r="1184" spans="1:7" ht="16.5" customHeight="1" hidden="1">
      <c r="A1184" s="162" t="s">
        <v>388</v>
      </c>
      <c r="B1184" s="163" t="s">
        <v>57</v>
      </c>
      <c r="C1184" s="113">
        <v>7641</v>
      </c>
      <c r="D1184" s="113">
        <v>8500</v>
      </c>
      <c r="E1184" s="113">
        <v>8500</v>
      </c>
      <c r="F1184" s="113">
        <v>8500</v>
      </c>
      <c r="G1184" s="113">
        <v>8500</v>
      </c>
    </row>
    <row r="1185" spans="1:7" ht="16.5" customHeight="1" hidden="1">
      <c r="A1185" s="162" t="s">
        <v>389</v>
      </c>
      <c r="B1185" s="163" t="s">
        <v>57</v>
      </c>
      <c r="C1185" s="113">
        <v>30347.6</v>
      </c>
      <c r="D1185" s="113">
        <v>31409.77</v>
      </c>
      <c r="E1185" s="113">
        <v>32352.06</v>
      </c>
      <c r="F1185" s="113">
        <v>33322.62</v>
      </c>
      <c r="G1185" s="113">
        <v>34323.3</v>
      </c>
    </row>
    <row r="1186" spans="1:7" ht="16.5" customHeight="1" hidden="1">
      <c r="A1186" s="162" t="s">
        <v>391</v>
      </c>
      <c r="B1186" s="163" t="s">
        <v>57</v>
      </c>
      <c r="C1186" s="113">
        <v>21601</v>
      </c>
      <c r="D1186" s="113">
        <v>22681</v>
      </c>
      <c r="E1186" s="113">
        <v>23815</v>
      </c>
      <c r="F1186" s="113">
        <v>25006</v>
      </c>
      <c r="G1186" s="113">
        <v>26256</v>
      </c>
    </row>
    <row r="1187" spans="1:7" ht="13.5" customHeight="1" hidden="1">
      <c r="A1187" s="162" t="s">
        <v>390</v>
      </c>
      <c r="B1187" s="163" t="s">
        <v>57</v>
      </c>
      <c r="C1187" s="113">
        <v>28494</v>
      </c>
      <c r="D1187" s="113">
        <v>28725</v>
      </c>
      <c r="E1187" s="113">
        <v>29587</v>
      </c>
      <c r="F1187" s="113">
        <v>30475</v>
      </c>
      <c r="G1187" s="113">
        <v>31389</v>
      </c>
    </row>
    <row r="1188" spans="1:7" ht="19.5" customHeight="1">
      <c r="A1188" s="88"/>
      <c r="B1188" s="86"/>
      <c r="C1188" s="99"/>
      <c r="D1188" s="99"/>
      <c r="E1188" s="99"/>
      <c r="F1188" s="99"/>
      <c r="G1188" s="99"/>
    </row>
    <row r="1189" spans="1:7" ht="72">
      <c r="A1189" s="89" t="s">
        <v>139</v>
      </c>
      <c r="B1189" s="86" t="s">
        <v>8</v>
      </c>
      <c r="C1189" s="118">
        <v>15</v>
      </c>
      <c r="D1189" s="118">
        <v>15</v>
      </c>
      <c r="E1189" s="118">
        <v>15</v>
      </c>
      <c r="F1189" s="118">
        <v>15</v>
      </c>
      <c r="G1189" s="118">
        <v>15</v>
      </c>
    </row>
    <row r="1190" spans="1:7" ht="15.75">
      <c r="A1190" s="89"/>
      <c r="B1190" s="86"/>
      <c r="C1190" s="118"/>
      <c r="D1190" s="118"/>
      <c r="E1190" s="118"/>
      <c r="F1190" s="118"/>
      <c r="G1190" s="118"/>
    </row>
    <row r="1191" spans="1:7" ht="43.5">
      <c r="A1191" s="89" t="s">
        <v>140</v>
      </c>
      <c r="B1191" s="86" t="s">
        <v>141</v>
      </c>
      <c r="C1191" s="118"/>
      <c r="D1191" s="118"/>
      <c r="E1191" s="118"/>
      <c r="F1191" s="118"/>
      <c r="G1191" s="118"/>
    </row>
    <row r="1192" spans="1:7" ht="30">
      <c r="A1192" s="116" t="s">
        <v>393</v>
      </c>
      <c r="B1192" s="86" t="s">
        <v>394</v>
      </c>
      <c r="C1192" s="118">
        <v>14.88</v>
      </c>
      <c r="D1192" s="118">
        <v>15.4</v>
      </c>
      <c r="E1192" s="118">
        <f>D1192*105.4/100</f>
        <v>16.2316</v>
      </c>
      <c r="F1192" s="118">
        <f>E1192*103.7/100</f>
        <v>16.8321692</v>
      </c>
      <c r="G1192" s="118">
        <f>F1192*103.7/100</f>
        <v>17.4549594604</v>
      </c>
    </row>
    <row r="1193" spans="1:7" ht="15.75">
      <c r="A1193" s="116" t="s">
        <v>395</v>
      </c>
      <c r="B1193" s="86"/>
      <c r="C1193" s="118">
        <v>1976.31</v>
      </c>
      <c r="D1193" s="118">
        <v>2051.85</v>
      </c>
      <c r="E1193" s="118">
        <f aca="true" t="shared" si="13" ref="E1193:F1203">D1193*105.4/100</f>
        <v>2162.6499</v>
      </c>
      <c r="F1193" s="118">
        <f>E1193*105.4/100</f>
        <v>2279.4329946000003</v>
      </c>
      <c r="G1193" s="118">
        <f>F1193*105/100</f>
        <v>2393.4046443300003</v>
      </c>
    </row>
    <row r="1194" spans="1:7" ht="15.75">
      <c r="A1194" s="116" t="s">
        <v>396</v>
      </c>
      <c r="B1194" s="86"/>
      <c r="C1194" s="118">
        <v>31.77</v>
      </c>
      <c r="D1194" s="118">
        <v>32.12</v>
      </c>
      <c r="E1194" s="118">
        <f t="shared" si="13"/>
        <v>33.854479999999995</v>
      </c>
      <c r="F1194" s="118">
        <f t="shared" si="13"/>
        <v>35.682621919999995</v>
      </c>
      <c r="G1194" s="118">
        <f>F1194*105/100</f>
        <v>37.46675301599999</v>
      </c>
    </row>
    <row r="1195" spans="1:7" ht="15.75">
      <c r="A1195" s="116" t="s">
        <v>397</v>
      </c>
      <c r="B1195" s="86"/>
      <c r="C1195" s="118">
        <v>25.78</v>
      </c>
      <c r="D1195" s="118">
        <v>26.3</v>
      </c>
      <c r="E1195" s="118">
        <f t="shared" si="13"/>
        <v>27.720200000000006</v>
      </c>
      <c r="F1195" s="118">
        <f t="shared" si="13"/>
        <v>29.217090800000005</v>
      </c>
      <c r="G1195" s="118">
        <f>F1195*105/100</f>
        <v>30.677945340000004</v>
      </c>
    </row>
    <row r="1196" spans="1:7" ht="46.5" customHeight="1">
      <c r="A1196" s="89" t="s">
        <v>142</v>
      </c>
      <c r="B1196" s="86" t="s">
        <v>141</v>
      </c>
      <c r="C1196" s="118"/>
      <c r="D1196" s="118"/>
      <c r="E1196" s="118"/>
      <c r="F1196" s="118"/>
      <c r="G1196" s="118"/>
    </row>
    <row r="1197" spans="1:7" ht="26.25" customHeight="1">
      <c r="A1197" s="116" t="s">
        <v>395</v>
      </c>
      <c r="B1197" s="86"/>
      <c r="C1197" s="118">
        <v>1976.31</v>
      </c>
      <c r="D1197" s="118">
        <v>2051.85</v>
      </c>
      <c r="E1197" s="118">
        <f t="shared" si="13"/>
        <v>2162.6499</v>
      </c>
      <c r="F1197" s="118">
        <f t="shared" si="13"/>
        <v>2279.4329946000003</v>
      </c>
      <c r="G1197" s="118">
        <f>F1197*105/100</f>
        <v>2393.4046443300003</v>
      </c>
    </row>
    <row r="1198" spans="1:7" ht="16.5" customHeight="1">
      <c r="A1198" s="116" t="s">
        <v>396</v>
      </c>
      <c r="B1198" s="86"/>
      <c r="C1198" s="118">
        <v>31.77</v>
      </c>
      <c r="D1198" s="118">
        <v>32.12</v>
      </c>
      <c r="E1198" s="118">
        <f t="shared" si="13"/>
        <v>33.854479999999995</v>
      </c>
      <c r="F1198" s="118">
        <f t="shared" si="13"/>
        <v>35.682621919999995</v>
      </c>
      <c r="G1198" s="118">
        <f>F1198*105/100</f>
        <v>37.46675301599999</v>
      </c>
    </row>
    <row r="1199" spans="1:7" ht="15.75">
      <c r="A1199" s="116" t="s">
        <v>397</v>
      </c>
      <c r="B1199" s="86"/>
      <c r="C1199" s="118">
        <v>25.78</v>
      </c>
      <c r="D1199" s="118">
        <v>26.3</v>
      </c>
      <c r="E1199" s="118">
        <f t="shared" si="13"/>
        <v>27.720200000000006</v>
      </c>
      <c r="F1199" s="118">
        <f t="shared" si="13"/>
        <v>29.217090800000005</v>
      </c>
      <c r="G1199" s="118">
        <f>F1199*105/100</f>
        <v>30.677945340000004</v>
      </c>
    </row>
    <row r="1200" spans="1:7" ht="33" customHeight="1">
      <c r="A1200" s="89" t="s">
        <v>143</v>
      </c>
      <c r="B1200" s="86" t="s">
        <v>141</v>
      </c>
      <c r="C1200" s="118"/>
      <c r="D1200" s="118"/>
      <c r="E1200" s="118"/>
      <c r="F1200" s="118"/>
      <c r="G1200" s="118"/>
    </row>
    <row r="1201" spans="1:7" ht="15.75">
      <c r="A1201" s="116" t="s">
        <v>395</v>
      </c>
      <c r="B1201" s="86"/>
      <c r="C1201" s="118">
        <v>1976.31</v>
      </c>
      <c r="D1201" s="118">
        <v>2051.85</v>
      </c>
      <c r="E1201" s="118">
        <f t="shared" si="13"/>
        <v>2162.6499</v>
      </c>
      <c r="F1201" s="118">
        <f t="shared" si="13"/>
        <v>2279.4329946000003</v>
      </c>
      <c r="G1201" s="118">
        <f>F1201*105/100</f>
        <v>2393.4046443300003</v>
      </c>
    </row>
    <row r="1202" spans="1:7" ht="15.75">
      <c r="A1202" s="116" t="s">
        <v>396</v>
      </c>
      <c r="B1202" s="86"/>
      <c r="C1202" s="118">
        <v>31.77</v>
      </c>
      <c r="D1202" s="118">
        <v>32.12</v>
      </c>
      <c r="E1202" s="118">
        <f t="shared" si="13"/>
        <v>33.854479999999995</v>
      </c>
      <c r="F1202" s="118">
        <f t="shared" si="13"/>
        <v>35.682621919999995</v>
      </c>
      <c r="G1202" s="118">
        <f>F1202*105/100</f>
        <v>37.46675301599999</v>
      </c>
    </row>
    <row r="1203" spans="1:7" ht="31.5" customHeight="1">
      <c r="A1203" s="116" t="s">
        <v>397</v>
      </c>
      <c r="B1203" s="86"/>
      <c r="C1203" s="118">
        <v>25.78</v>
      </c>
      <c r="D1203" s="118">
        <v>26.3</v>
      </c>
      <c r="E1203" s="118">
        <f t="shared" si="13"/>
        <v>27.720200000000006</v>
      </c>
      <c r="F1203" s="118">
        <f t="shared" si="13"/>
        <v>29.217090800000005</v>
      </c>
      <c r="G1203" s="118">
        <f>F1203*105/100</f>
        <v>30.677945340000004</v>
      </c>
    </row>
    <row r="1204" spans="1:7" ht="36.75" customHeight="1">
      <c r="A1204" s="89" t="s">
        <v>144</v>
      </c>
      <c r="B1204" s="86" t="s">
        <v>8</v>
      </c>
      <c r="C1204" s="118">
        <v>100</v>
      </c>
      <c r="D1204" s="118">
        <v>100</v>
      </c>
      <c r="E1204" s="118">
        <v>100</v>
      </c>
      <c r="F1204" s="118">
        <v>100</v>
      </c>
      <c r="G1204" s="118">
        <v>100</v>
      </c>
    </row>
    <row r="1205" spans="1:7" ht="15.75">
      <c r="A1205" s="90"/>
      <c r="B1205" s="91"/>
      <c r="C1205" s="2"/>
      <c r="D1205" s="2"/>
      <c r="E1205" s="2"/>
      <c r="F1205" s="2"/>
      <c r="G1205" s="2"/>
    </row>
    <row r="1206" spans="1:7" s="52" customFormat="1" ht="7.5" customHeight="1">
      <c r="A1206" s="92"/>
      <c r="B1206" s="21"/>
      <c r="C1206" s="20"/>
      <c r="D1206" s="20"/>
      <c r="E1206" s="1"/>
      <c r="F1206" s="1"/>
      <c r="G1206" s="1"/>
    </row>
    <row r="1207" spans="1:7" s="52" customFormat="1" ht="33" customHeight="1">
      <c r="A1207" s="92"/>
      <c r="B1207" s="93"/>
      <c r="C1207" s="93"/>
      <c r="D1207" s="93"/>
      <c r="E1207" s="3"/>
      <c r="F1207" s="1"/>
      <c r="G1207" s="1"/>
    </row>
    <row r="1208" spans="1:7" s="52" customFormat="1" ht="5.25" customHeight="1">
      <c r="A1208" s="92"/>
      <c r="B1208" s="93"/>
      <c r="C1208" s="93"/>
      <c r="D1208" s="93"/>
      <c r="E1208" s="3"/>
      <c r="F1208" s="1"/>
      <c r="G1208" s="1"/>
    </row>
    <row r="1209" spans="1:7" s="52" customFormat="1" ht="33" customHeight="1">
      <c r="A1209" s="93"/>
      <c r="B1209" s="93"/>
      <c r="C1209" s="93"/>
      <c r="D1209" s="93"/>
      <c r="E1209" s="3"/>
      <c r="F1209" s="1"/>
      <c r="G1209" s="1"/>
    </row>
    <row r="1210" spans="1:7" s="52" customFormat="1" ht="35.25" customHeight="1">
      <c r="A1210" s="93"/>
      <c r="B1210" s="93"/>
      <c r="C1210" s="93"/>
      <c r="D1210" s="93"/>
      <c r="E1210" s="3"/>
      <c r="F1210" s="1"/>
      <c r="G1210" s="1"/>
    </row>
    <row r="1211" spans="1:7" s="52" customFormat="1" ht="33.75" customHeight="1">
      <c r="A1211" s="93"/>
      <c r="B1211" s="93"/>
      <c r="C1211" s="93"/>
      <c r="D1211" s="93"/>
      <c r="E1211" s="3"/>
      <c r="F1211" s="1"/>
      <c r="G1211" s="1"/>
    </row>
    <row r="1212" spans="1:5" ht="15.75">
      <c r="A1212" s="93"/>
      <c r="B1212" s="93"/>
      <c r="C1212" s="93"/>
      <c r="D1212" s="93"/>
      <c r="E1212" s="3"/>
    </row>
    <row r="1213" spans="1:5" ht="15.75">
      <c r="A1213" s="93"/>
      <c r="B1213" s="93"/>
      <c r="C1213" s="93"/>
      <c r="D1213" s="93"/>
      <c r="E1213" s="3"/>
    </row>
    <row r="1214" spans="1:5" ht="15.75">
      <c r="A1214" s="93"/>
      <c r="B1214" s="93"/>
      <c r="C1214" s="93"/>
      <c r="D1214" s="93"/>
      <c r="E1214" s="3"/>
    </row>
    <row r="1215" spans="1:5" ht="15.75">
      <c r="A1215" s="93"/>
      <c r="B1215" s="93"/>
      <c r="C1215" s="93"/>
      <c r="D1215" s="93"/>
      <c r="E1215" s="3"/>
    </row>
    <row r="1216" spans="1:5" ht="15.75">
      <c r="A1216" s="93"/>
      <c r="B1216" s="93"/>
      <c r="C1216" s="93"/>
      <c r="D1216" s="93"/>
      <c r="E1216" s="3"/>
    </row>
    <row r="1217" spans="1:5" ht="15.75">
      <c r="A1217" s="93"/>
      <c r="B1217" s="93"/>
      <c r="C1217" s="93"/>
      <c r="D1217" s="93"/>
      <c r="E1217" s="3"/>
    </row>
    <row r="1218" spans="1:4" ht="15.75">
      <c r="A1218" s="93"/>
      <c r="B1218" s="21"/>
      <c r="C1218" s="20"/>
      <c r="D1218" s="20"/>
    </row>
    <row r="1219" spans="1:4" ht="15.75">
      <c r="A1219" s="93"/>
      <c r="B1219" s="21"/>
      <c r="C1219" s="20"/>
      <c r="D1219" s="20"/>
    </row>
    <row r="1220" spans="1:4" ht="15.75">
      <c r="A1220" s="20"/>
      <c r="B1220" s="21"/>
      <c r="C1220" s="20"/>
      <c r="D1220" s="20"/>
    </row>
    <row r="1221" spans="1:4" ht="15.75">
      <c r="A1221" s="20"/>
      <c r="B1221" s="21"/>
      <c r="C1221" s="20"/>
      <c r="D1221" s="20"/>
    </row>
    <row r="1222" spans="1:4" ht="15.75">
      <c r="A1222" s="20"/>
      <c r="B1222" s="21"/>
      <c r="C1222" s="20"/>
      <c r="D1222" s="20"/>
    </row>
    <row r="1223" spans="1:4" ht="15.75">
      <c r="A1223" s="20"/>
      <c r="B1223" s="21"/>
      <c r="C1223" s="20"/>
      <c r="D1223" s="20"/>
    </row>
    <row r="1224" spans="1:4" ht="15.75">
      <c r="A1224" s="20"/>
      <c r="B1224" s="21"/>
      <c r="C1224" s="20"/>
      <c r="D1224" s="20"/>
    </row>
    <row r="1225" spans="1:4" ht="15" customHeight="1">
      <c r="A1225" s="20"/>
      <c r="B1225" s="21"/>
      <c r="C1225" s="20"/>
      <c r="D1225" s="20"/>
    </row>
    <row r="1226" spans="1:4" ht="15.75">
      <c r="A1226" s="20"/>
      <c r="B1226" s="21"/>
      <c r="C1226" s="20"/>
      <c r="D1226" s="20"/>
    </row>
    <row r="1227" spans="1:4" ht="15.75">
      <c r="A1227" s="20"/>
      <c r="B1227" s="21"/>
      <c r="C1227" s="20"/>
      <c r="D1227" s="20"/>
    </row>
    <row r="1228" spans="1:4" ht="15.75">
      <c r="A1228" s="20"/>
      <c r="B1228" s="21"/>
      <c r="C1228" s="20"/>
      <c r="D1228" s="20"/>
    </row>
    <row r="1229" spans="1:4" ht="15.75">
      <c r="A1229" s="20"/>
      <c r="B1229" s="21"/>
      <c r="C1229" s="20"/>
      <c r="D1229" s="20"/>
    </row>
    <row r="1230" spans="1:4" ht="15.75">
      <c r="A1230" s="20"/>
      <c r="B1230" s="21"/>
      <c r="C1230" s="20"/>
      <c r="D1230" s="20"/>
    </row>
    <row r="1231" spans="1:4" ht="15.75">
      <c r="A1231" s="20"/>
      <c r="B1231" s="21"/>
      <c r="C1231" s="20"/>
      <c r="D1231" s="20"/>
    </row>
    <row r="1232" spans="1:4" ht="15.75">
      <c r="A1232" s="20"/>
      <c r="B1232" s="21"/>
      <c r="C1232" s="20"/>
      <c r="D1232" s="20"/>
    </row>
    <row r="1233" spans="1:4" ht="15.75">
      <c r="A1233" s="20"/>
      <c r="B1233" s="21"/>
      <c r="C1233" s="20"/>
      <c r="D1233" s="20"/>
    </row>
    <row r="1234" spans="1:4" ht="15.75">
      <c r="A1234" s="20"/>
      <c r="B1234" s="21"/>
      <c r="C1234" s="20"/>
      <c r="D1234" s="20"/>
    </row>
    <row r="1235" spans="1:4" ht="15.75">
      <c r="A1235" s="20"/>
      <c r="B1235" s="21"/>
      <c r="C1235" s="20"/>
      <c r="D1235" s="20"/>
    </row>
    <row r="1236" spans="1:4" ht="15.75">
      <c r="A1236" s="20"/>
      <c r="B1236" s="21"/>
      <c r="C1236" s="20"/>
      <c r="D1236" s="20"/>
    </row>
    <row r="1237" spans="1:4" ht="15.75">
      <c r="A1237" s="20"/>
      <c r="B1237" s="21"/>
      <c r="C1237" s="20"/>
      <c r="D1237" s="20"/>
    </row>
    <row r="1238" spans="1:4" ht="15.75">
      <c r="A1238" s="20"/>
      <c r="B1238" s="21"/>
      <c r="C1238" s="20"/>
      <c r="D1238" s="20"/>
    </row>
    <row r="1239" spans="1:4" ht="15.75">
      <c r="A1239" s="20"/>
      <c r="B1239" s="21"/>
      <c r="C1239" s="20"/>
      <c r="D1239" s="20"/>
    </row>
    <row r="1240" spans="1:4" ht="15.75">
      <c r="A1240" s="20"/>
      <c r="B1240" s="21"/>
      <c r="C1240" s="20"/>
      <c r="D1240" s="20"/>
    </row>
    <row r="1241" spans="1:4" ht="15.75">
      <c r="A1241" s="20"/>
      <c r="B1241" s="21"/>
      <c r="C1241" s="20"/>
      <c r="D1241" s="20"/>
    </row>
    <row r="1242" spans="1:4" ht="15.75">
      <c r="A1242" s="20"/>
      <c r="B1242" s="21"/>
      <c r="C1242" s="20"/>
      <c r="D1242" s="20"/>
    </row>
    <row r="1243" spans="1:4" ht="15.75">
      <c r="A1243" s="20"/>
      <c r="B1243" s="21"/>
      <c r="C1243" s="20"/>
      <c r="D1243" s="20"/>
    </row>
    <row r="1244" spans="1:4" ht="15.75">
      <c r="A1244" s="20"/>
      <c r="B1244" s="21"/>
      <c r="C1244" s="20"/>
      <c r="D1244" s="20"/>
    </row>
    <row r="1245" spans="1:4" ht="15.75">
      <c r="A1245" s="20"/>
      <c r="B1245" s="21"/>
      <c r="C1245" s="20"/>
      <c r="D1245" s="20"/>
    </row>
    <row r="1246" spans="1:4" ht="15.75">
      <c r="A1246" s="20"/>
      <c r="B1246" s="21"/>
      <c r="C1246" s="20"/>
      <c r="D1246" s="20"/>
    </row>
    <row r="1247" spans="1:4" ht="15.75">
      <c r="A1247" s="20"/>
      <c r="B1247" s="21"/>
      <c r="C1247" s="20"/>
      <c r="D1247" s="20"/>
    </row>
    <row r="1248" spans="1:4" ht="15.75">
      <c r="A1248" s="20"/>
      <c r="B1248" s="21"/>
      <c r="C1248" s="20"/>
      <c r="D1248" s="20"/>
    </row>
    <row r="1249" spans="1:4" ht="15.75">
      <c r="A1249" s="20"/>
      <c r="B1249" s="21"/>
      <c r="C1249" s="20"/>
      <c r="D1249" s="20"/>
    </row>
    <row r="1250" spans="1:4" ht="15.75">
      <c r="A1250" s="20"/>
      <c r="B1250" s="21"/>
      <c r="C1250" s="20"/>
      <c r="D1250" s="20"/>
    </row>
    <row r="1251" spans="1:4" ht="15.75">
      <c r="A1251" s="20"/>
      <c r="B1251" s="21"/>
      <c r="C1251" s="20"/>
      <c r="D1251" s="20"/>
    </row>
    <row r="1252" spans="1:4" ht="15.75">
      <c r="A1252" s="20"/>
      <c r="B1252" s="21"/>
      <c r="C1252" s="20"/>
      <c r="D1252" s="20"/>
    </row>
    <row r="1253" spans="1:4" ht="15.75">
      <c r="A1253" s="20"/>
      <c r="B1253" s="21"/>
      <c r="C1253" s="20"/>
      <c r="D1253" s="20"/>
    </row>
    <row r="1254" spans="1:4" ht="15.75">
      <c r="A1254" s="20"/>
      <c r="B1254" s="21"/>
      <c r="C1254" s="20"/>
      <c r="D1254" s="20"/>
    </row>
    <row r="1255" spans="1:4" ht="15.75">
      <c r="A1255" s="20"/>
      <c r="B1255" s="21"/>
      <c r="C1255" s="20"/>
      <c r="D1255" s="20"/>
    </row>
    <row r="1256" spans="1:4" ht="15.75">
      <c r="A1256" s="20"/>
      <c r="B1256" s="21"/>
      <c r="C1256" s="20"/>
      <c r="D1256" s="20"/>
    </row>
    <row r="1257" spans="1:4" ht="15.75">
      <c r="A1257" s="20"/>
      <c r="B1257" s="21"/>
      <c r="C1257" s="20"/>
      <c r="D1257" s="20"/>
    </row>
    <row r="1258" spans="1:4" ht="15.75">
      <c r="A1258" s="20"/>
      <c r="B1258" s="21"/>
      <c r="C1258" s="20"/>
      <c r="D1258" s="20"/>
    </row>
    <row r="1259" spans="1:4" ht="15.75">
      <c r="A1259" s="20"/>
      <c r="B1259" s="21"/>
      <c r="C1259" s="20"/>
      <c r="D1259" s="20"/>
    </row>
    <row r="1260" spans="1:4" ht="15.75">
      <c r="A1260" s="20"/>
      <c r="B1260" s="21"/>
      <c r="C1260" s="20"/>
      <c r="D1260" s="20"/>
    </row>
    <row r="1261" spans="1:4" ht="15.75">
      <c r="A1261" s="20"/>
      <c r="B1261" s="21"/>
      <c r="C1261" s="20"/>
      <c r="D1261" s="20"/>
    </row>
    <row r="1262" spans="1:4" ht="15.75">
      <c r="A1262" s="20"/>
      <c r="B1262" s="21"/>
      <c r="C1262" s="20"/>
      <c r="D1262" s="20"/>
    </row>
    <row r="1263" spans="1:4" ht="15.75">
      <c r="A1263" s="20"/>
      <c r="B1263" s="21"/>
      <c r="C1263" s="20"/>
      <c r="D1263" s="20"/>
    </row>
    <row r="1264" spans="1:4" ht="15.75">
      <c r="A1264" s="20"/>
      <c r="B1264" s="21"/>
      <c r="C1264" s="20"/>
      <c r="D1264" s="20"/>
    </row>
    <row r="1265" spans="1:4" ht="15.75">
      <c r="A1265" s="20"/>
      <c r="B1265" s="21"/>
      <c r="C1265" s="20"/>
      <c r="D1265" s="20"/>
    </row>
    <row r="1266" spans="1:4" ht="15.75">
      <c r="A1266" s="20"/>
      <c r="B1266" s="21"/>
      <c r="C1266" s="20"/>
      <c r="D1266" s="20"/>
    </row>
    <row r="1267" spans="1:4" ht="15.75">
      <c r="A1267" s="20"/>
      <c r="B1267" s="21"/>
      <c r="C1267" s="20"/>
      <c r="D1267" s="20"/>
    </row>
    <row r="1268" spans="1:4" ht="15.75">
      <c r="A1268" s="20"/>
      <c r="B1268" s="21"/>
      <c r="C1268" s="20"/>
      <c r="D1268" s="20"/>
    </row>
    <row r="1269" spans="1:4" ht="15.75">
      <c r="A1269" s="20"/>
      <c r="B1269" s="21"/>
      <c r="C1269" s="20"/>
      <c r="D1269" s="20"/>
    </row>
    <row r="1270" spans="1:4" ht="15.75">
      <c r="A1270" s="20"/>
      <c r="B1270" s="21"/>
      <c r="C1270" s="20"/>
      <c r="D1270" s="20"/>
    </row>
    <row r="1271" spans="1:4" ht="15.75">
      <c r="A1271" s="20"/>
      <c r="B1271" s="21"/>
      <c r="C1271" s="20"/>
      <c r="D1271" s="20"/>
    </row>
    <row r="1272" spans="1:4" ht="15.75">
      <c r="A1272" s="20"/>
      <c r="B1272" s="21"/>
      <c r="C1272" s="20"/>
      <c r="D1272" s="20"/>
    </row>
    <row r="1273" spans="1:4" ht="15.75">
      <c r="A1273" s="20"/>
      <c r="B1273" s="21"/>
      <c r="C1273" s="20"/>
      <c r="D1273" s="20"/>
    </row>
    <row r="1274" spans="1:4" ht="15.75">
      <c r="A1274" s="20"/>
      <c r="B1274" s="21"/>
      <c r="C1274" s="20"/>
      <c r="D1274" s="20"/>
    </row>
    <row r="1275" spans="1:4" ht="15.75">
      <c r="A1275" s="20"/>
      <c r="B1275" s="21"/>
      <c r="C1275" s="20"/>
      <c r="D1275" s="20"/>
    </row>
    <row r="1276" spans="1:4" ht="15.75">
      <c r="A1276" s="20"/>
      <c r="B1276" s="21"/>
      <c r="C1276" s="20"/>
      <c r="D1276" s="20"/>
    </row>
    <row r="1277" spans="1:4" ht="15.75">
      <c r="A1277" s="20"/>
      <c r="B1277" s="21"/>
      <c r="C1277" s="20"/>
      <c r="D1277" s="20"/>
    </row>
    <row r="1278" spans="1:4" ht="15.75">
      <c r="A1278" s="20"/>
      <c r="B1278" s="21"/>
      <c r="C1278" s="20"/>
      <c r="D1278" s="20"/>
    </row>
    <row r="1279" spans="1:4" ht="15.75">
      <c r="A1279" s="20"/>
      <c r="B1279" s="21"/>
      <c r="C1279" s="20"/>
      <c r="D1279" s="20"/>
    </row>
    <row r="1280" spans="1:4" ht="15.75">
      <c r="A1280" s="20"/>
      <c r="B1280" s="21"/>
      <c r="C1280" s="20"/>
      <c r="D1280" s="20"/>
    </row>
    <row r="1281" spans="1:4" ht="15.75">
      <c r="A1281" s="20"/>
      <c r="B1281" s="21"/>
      <c r="C1281" s="20"/>
      <c r="D1281" s="20"/>
    </row>
    <row r="1282" spans="1:4" ht="15.75">
      <c r="A1282" s="20"/>
      <c r="B1282" s="21"/>
      <c r="C1282" s="20"/>
      <c r="D1282" s="20"/>
    </row>
    <row r="1283" spans="1:4" ht="15.75">
      <c r="A1283" s="20"/>
      <c r="B1283" s="21"/>
      <c r="C1283" s="20"/>
      <c r="D1283" s="20"/>
    </row>
    <row r="1284" spans="1:4" ht="15.75">
      <c r="A1284" s="20"/>
      <c r="B1284" s="21"/>
      <c r="C1284" s="20"/>
      <c r="D1284" s="20"/>
    </row>
    <row r="1285" spans="1:4" ht="15.75">
      <c r="A1285" s="20"/>
      <c r="B1285" s="21"/>
      <c r="C1285" s="20"/>
      <c r="D1285" s="20"/>
    </row>
    <row r="1286" spans="1:4" ht="15.75">
      <c r="A1286" s="20"/>
      <c r="B1286" s="21"/>
      <c r="C1286" s="20"/>
      <c r="D1286" s="20"/>
    </row>
    <row r="1287" spans="1:4" ht="15.75">
      <c r="A1287" s="20"/>
      <c r="B1287" s="21"/>
      <c r="C1287" s="20"/>
      <c r="D1287" s="20"/>
    </row>
    <row r="1288" spans="1:4" ht="15.75">
      <c r="A1288" s="20"/>
      <c r="B1288" s="21"/>
      <c r="C1288" s="20"/>
      <c r="D1288" s="20"/>
    </row>
    <row r="1289" spans="1:4" ht="15.75">
      <c r="A1289" s="20"/>
      <c r="B1289" s="21"/>
      <c r="C1289" s="20"/>
      <c r="D1289" s="20"/>
    </row>
    <row r="1290" spans="1:4" ht="15.75">
      <c r="A1290" s="20"/>
      <c r="B1290" s="21"/>
      <c r="C1290" s="20"/>
      <c r="D1290" s="20"/>
    </row>
    <row r="1291" spans="1:4" ht="15.75">
      <c r="A1291" s="20"/>
      <c r="B1291" s="21"/>
      <c r="C1291" s="20"/>
      <c r="D1291" s="20"/>
    </row>
    <row r="1292" spans="1:4" ht="15.75">
      <c r="A1292" s="20"/>
      <c r="B1292" s="21"/>
      <c r="C1292" s="20"/>
      <c r="D1292" s="20"/>
    </row>
    <row r="1293" spans="1:4" ht="15.75">
      <c r="A1293" s="20"/>
      <c r="B1293" s="21"/>
      <c r="C1293" s="20"/>
      <c r="D1293" s="20"/>
    </row>
    <row r="1294" spans="1:4" ht="15.75">
      <c r="A1294" s="20"/>
      <c r="B1294" s="21"/>
      <c r="C1294" s="20"/>
      <c r="D1294" s="20"/>
    </row>
    <row r="1295" spans="1:4" ht="15.75">
      <c r="A1295" s="20"/>
      <c r="B1295" s="21"/>
      <c r="C1295" s="20"/>
      <c r="D1295" s="20"/>
    </row>
    <row r="1296" spans="1:4" ht="15.75">
      <c r="A1296" s="20"/>
      <c r="B1296" s="21"/>
      <c r="C1296" s="20"/>
      <c r="D1296" s="20"/>
    </row>
    <row r="1297" spans="1:4" ht="15.75">
      <c r="A1297" s="20"/>
      <c r="B1297" s="21"/>
      <c r="C1297" s="20"/>
      <c r="D1297" s="20"/>
    </row>
    <row r="1298" spans="1:4" ht="15.75">
      <c r="A1298" s="20"/>
      <c r="B1298" s="21"/>
      <c r="C1298" s="20"/>
      <c r="D1298" s="20"/>
    </row>
    <row r="1299" spans="1:4" ht="15.75">
      <c r="A1299" s="20"/>
      <c r="B1299" s="21"/>
      <c r="C1299" s="20"/>
      <c r="D1299" s="20"/>
    </row>
    <row r="1300" spans="1:4" ht="15.75">
      <c r="A1300" s="20"/>
      <c r="B1300" s="21"/>
      <c r="C1300" s="20"/>
      <c r="D1300" s="20"/>
    </row>
    <row r="1301" spans="1:4" ht="15.75">
      <c r="A1301" s="20"/>
      <c r="B1301" s="21"/>
      <c r="C1301" s="20"/>
      <c r="D1301" s="20"/>
    </row>
    <row r="1302" spans="1:4" ht="15.75">
      <c r="A1302" s="20"/>
      <c r="B1302" s="21"/>
      <c r="C1302" s="20"/>
      <c r="D1302" s="20"/>
    </row>
    <row r="1303" spans="1:4" ht="15.75">
      <c r="A1303" s="20"/>
      <c r="B1303" s="21"/>
      <c r="C1303" s="20"/>
      <c r="D1303" s="20"/>
    </row>
    <row r="1304" spans="1:4" ht="15.75">
      <c r="A1304" s="20"/>
      <c r="B1304" s="21"/>
      <c r="C1304" s="20"/>
      <c r="D1304" s="20"/>
    </row>
    <row r="1305" spans="1:4" ht="15.75">
      <c r="A1305" s="20"/>
      <c r="B1305" s="21"/>
      <c r="C1305" s="20"/>
      <c r="D1305" s="20"/>
    </row>
    <row r="1306" spans="1:4" ht="15.75">
      <c r="A1306" s="20"/>
      <c r="B1306" s="21"/>
      <c r="C1306" s="20"/>
      <c r="D1306" s="20"/>
    </row>
    <row r="1307" spans="1:4" ht="15.75">
      <c r="A1307" s="20"/>
      <c r="B1307" s="21"/>
      <c r="C1307" s="20"/>
      <c r="D1307" s="20"/>
    </row>
    <row r="1308" spans="1:4" ht="15.75">
      <c r="A1308" s="20"/>
      <c r="B1308" s="21"/>
      <c r="C1308" s="20"/>
      <c r="D1308" s="20"/>
    </row>
    <row r="1309" spans="1:4" ht="15.75">
      <c r="A1309" s="20"/>
      <c r="B1309" s="21"/>
      <c r="C1309" s="20"/>
      <c r="D1309" s="20"/>
    </row>
    <row r="1310" spans="1:4" ht="15.75">
      <c r="A1310" s="20"/>
      <c r="B1310" s="21"/>
      <c r="C1310" s="20"/>
      <c r="D1310" s="20"/>
    </row>
    <row r="1311" spans="1:4" ht="15.75">
      <c r="A1311" s="20"/>
      <c r="B1311" s="21"/>
      <c r="C1311" s="20"/>
      <c r="D1311" s="20"/>
    </row>
    <row r="1312" spans="1:4" ht="15.75">
      <c r="A1312" s="20"/>
      <c r="B1312" s="21"/>
      <c r="C1312" s="20"/>
      <c r="D1312" s="20"/>
    </row>
    <row r="1313" spans="1:4" ht="15.75">
      <c r="A1313" s="20"/>
      <c r="B1313" s="21"/>
      <c r="C1313" s="20"/>
      <c r="D1313" s="20"/>
    </row>
    <row r="1314" spans="1:4" ht="15.75">
      <c r="A1314" s="20"/>
      <c r="B1314" s="21"/>
      <c r="C1314" s="20"/>
      <c r="D1314" s="20"/>
    </row>
    <row r="1315" spans="1:4" ht="15.75">
      <c r="A1315" s="20"/>
      <c r="B1315" s="21"/>
      <c r="C1315" s="20"/>
      <c r="D1315" s="20"/>
    </row>
    <row r="1316" spans="1:4" ht="15.75">
      <c r="A1316" s="20"/>
      <c r="B1316" s="21"/>
      <c r="C1316" s="20"/>
      <c r="D1316" s="20"/>
    </row>
    <row r="1317" spans="1:4" ht="15.75">
      <c r="A1317" s="20"/>
      <c r="B1317" s="21"/>
      <c r="C1317" s="20"/>
      <c r="D1317" s="20"/>
    </row>
    <row r="1318" spans="1:4" ht="15.75">
      <c r="A1318" s="20"/>
      <c r="B1318" s="21"/>
      <c r="C1318" s="20"/>
      <c r="D1318" s="20"/>
    </row>
    <row r="1319" spans="1:4" ht="15.75">
      <c r="A1319" s="20"/>
      <c r="B1319" s="21"/>
      <c r="C1319" s="20"/>
      <c r="D1319" s="20"/>
    </row>
    <row r="1320" spans="1:4" ht="15.75">
      <c r="A1320" s="20"/>
      <c r="B1320" s="21"/>
      <c r="C1320" s="20"/>
      <c r="D1320" s="20"/>
    </row>
    <row r="1321" spans="1:4" ht="15.75">
      <c r="A1321" s="20"/>
      <c r="B1321" s="21"/>
      <c r="C1321" s="20"/>
      <c r="D1321" s="20"/>
    </row>
    <row r="1322" spans="1:4" ht="15.75">
      <c r="A1322" s="20"/>
      <c r="B1322" s="21"/>
      <c r="C1322" s="20"/>
      <c r="D1322" s="20"/>
    </row>
    <row r="1323" spans="1:4" ht="15.75">
      <c r="A1323" s="20"/>
      <c r="B1323" s="21"/>
      <c r="C1323" s="20"/>
      <c r="D1323" s="20"/>
    </row>
    <row r="1324" spans="1:4" ht="15.75">
      <c r="A1324" s="20"/>
      <c r="B1324" s="21"/>
      <c r="C1324" s="20"/>
      <c r="D1324" s="20"/>
    </row>
    <row r="1325" spans="1:4" ht="15.75">
      <c r="A1325" s="20"/>
      <c r="B1325" s="21"/>
      <c r="C1325" s="20"/>
      <c r="D1325" s="20"/>
    </row>
    <row r="1326" spans="1:4" ht="15.75">
      <c r="A1326" s="20"/>
      <c r="B1326" s="21"/>
      <c r="C1326" s="20"/>
      <c r="D1326" s="20"/>
    </row>
    <row r="1327" spans="1:4" ht="15.75">
      <c r="A1327" s="20"/>
      <c r="B1327" s="21"/>
      <c r="C1327" s="20"/>
      <c r="D1327" s="20"/>
    </row>
    <row r="1328" spans="1:4" ht="15.75">
      <c r="A1328" s="20"/>
      <c r="B1328" s="21"/>
      <c r="C1328" s="20"/>
      <c r="D1328" s="20"/>
    </row>
    <row r="1329" spans="1:4" ht="15.75">
      <c r="A1329" s="20"/>
      <c r="B1329" s="21"/>
      <c r="C1329" s="20"/>
      <c r="D1329" s="20"/>
    </row>
    <row r="1330" spans="1:4" ht="15.75">
      <c r="A1330" s="20"/>
      <c r="B1330" s="21"/>
      <c r="C1330" s="20"/>
      <c r="D1330" s="20"/>
    </row>
    <row r="1331" spans="1:4" ht="15.75">
      <c r="A1331" s="20"/>
      <c r="B1331" s="21"/>
      <c r="C1331" s="20"/>
      <c r="D1331" s="20"/>
    </row>
    <row r="1332" spans="1:4" ht="15.75">
      <c r="A1332" s="20"/>
      <c r="B1332" s="21"/>
      <c r="C1332" s="20"/>
      <c r="D1332" s="20"/>
    </row>
    <row r="1333" spans="1:4" ht="15.75">
      <c r="A1333" s="20"/>
      <c r="B1333" s="21"/>
      <c r="C1333" s="20"/>
      <c r="D1333" s="20"/>
    </row>
    <row r="1334" spans="1:4" ht="15.75">
      <c r="A1334" s="20"/>
      <c r="B1334" s="21"/>
      <c r="C1334" s="20"/>
      <c r="D1334" s="20"/>
    </row>
    <row r="1335" spans="1:4" ht="15.75">
      <c r="A1335" s="20"/>
      <c r="B1335" s="21"/>
      <c r="C1335" s="20"/>
      <c r="D1335" s="20"/>
    </row>
    <row r="1336" spans="1:4" ht="15.75">
      <c r="A1336" s="20"/>
      <c r="B1336" s="21"/>
      <c r="C1336" s="20"/>
      <c r="D1336" s="20"/>
    </row>
    <row r="1337" spans="1:4" ht="15.75">
      <c r="A1337" s="20"/>
      <c r="B1337" s="21"/>
      <c r="C1337" s="20"/>
      <c r="D1337" s="20"/>
    </row>
    <row r="1338" spans="1:4" ht="15.75">
      <c r="A1338" s="20"/>
      <c r="B1338" s="21"/>
      <c r="C1338" s="20"/>
      <c r="D1338" s="20"/>
    </row>
    <row r="1339" spans="1:4" ht="15.75">
      <c r="A1339" s="20"/>
      <c r="B1339" s="21"/>
      <c r="C1339" s="20"/>
      <c r="D1339" s="20"/>
    </row>
    <row r="1340" spans="1:4" ht="15.75">
      <c r="A1340" s="20"/>
      <c r="B1340" s="21"/>
      <c r="C1340" s="20"/>
      <c r="D1340" s="20"/>
    </row>
    <row r="1341" spans="1:4" ht="15.75">
      <c r="A1341" s="20"/>
      <c r="B1341" s="21"/>
      <c r="C1341" s="20"/>
      <c r="D1341" s="20"/>
    </row>
    <row r="1342" spans="1:4" ht="15.75">
      <c r="A1342" s="20"/>
      <c r="B1342" s="21"/>
      <c r="C1342" s="20"/>
      <c r="D1342" s="20"/>
    </row>
    <row r="1343" spans="1:4" ht="15.75">
      <c r="A1343" s="20"/>
      <c r="B1343" s="21"/>
      <c r="C1343" s="20"/>
      <c r="D1343" s="20"/>
    </row>
    <row r="1344" spans="1:4" ht="15.75">
      <c r="A1344" s="20"/>
      <c r="B1344" s="21"/>
      <c r="C1344" s="20"/>
      <c r="D1344" s="20"/>
    </row>
    <row r="1345" spans="1:4" ht="15.75">
      <c r="A1345" s="20"/>
      <c r="B1345" s="21"/>
      <c r="C1345" s="20"/>
      <c r="D1345" s="20"/>
    </row>
    <row r="1346" spans="1:4" ht="15.75">
      <c r="A1346" s="20"/>
      <c r="B1346" s="21"/>
      <c r="C1346" s="20"/>
      <c r="D1346" s="20"/>
    </row>
    <row r="1347" spans="1:4" ht="15.75">
      <c r="A1347" s="20"/>
      <c r="B1347" s="21"/>
      <c r="C1347" s="20"/>
      <c r="D1347" s="20"/>
    </row>
    <row r="1348" spans="1:4" ht="15.75">
      <c r="A1348" s="20"/>
      <c r="B1348" s="21"/>
      <c r="C1348" s="20"/>
      <c r="D1348" s="20"/>
    </row>
    <row r="1349" spans="1:4" ht="15.75">
      <c r="A1349" s="20"/>
      <c r="B1349" s="21"/>
      <c r="C1349" s="20"/>
      <c r="D1349" s="20"/>
    </row>
    <row r="1350" spans="1:4" ht="15.75">
      <c r="A1350" s="20"/>
      <c r="B1350" s="21"/>
      <c r="C1350" s="20"/>
      <c r="D1350" s="20"/>
    </row>
    <row r="1351" spans="1:4" ht="15.75">
      <c r="A1351" s="20"/>
      <c r="B1351" s="21"/>
      <c r="C1351" s="20"/>
      <c r="D1351" s="20"/>
    </row>
    <row r="1352" spans="1:4" ht="15.75">
      <c r="A1352" s="20"/>
      <c r="B1352" s="21"/>
      <c r="C1352" s="20"/>
      <c r="D1352" s="20"/>
    </row>
    <row r="1353" spans="1:4" ht="15.75">
      <c r="A1353" s="20"/>
      <c r="B1353" s="21"/>
      <c r="C1353" s="20"/>
      <c r="D1353" s="20"/>
    </row>
    <row r="1354" spans="1:4" ht="15.75">
      <c r="A1354" s="20"/>
      <c r="B1354" s="21"/>
      <c r="C1354" s="20"/>
      <c r="D1354" s="20"/>
    </row>
    <row r="1355" spans="1:4" ht="15.75">
      <c r="A1355" s="20"/>
      <c r="B1355" s="21"/>
      <c r="C1355" s="20"/>
      <c r="D1355" s="20"/>
    </row>
    <row r="1356" spans="1:4" ht="15.75">
      <c r="A1356" s="20"/>
      <c r="B1356" s="21"/>
      <c r="C1356" s="20"/>
      <c r="D1356" s="20"/>
    </row>
    <row r="1357" spans="1:4" ht="15.75">
      <c r="A1357" s="20"/>
      <c r="B1357" s="21"/>
      <c r="C1357" s="20"/>
      <c r="D1357" s="20"/>
    </row>
    <row r="1358" spans="1:4" ht="15.75">
      <c r="A1358" s="20"/>
      <c r="B1358" s="21"/>
      <c r="C1358" s="20"/>
      <c r="D1358" s="20"/>
    </row>
    <row r="1359" spans="1:4" ht="15.75">
      <c r="A1359" s="20"/>
      <c r="B1359" s="21"/>
      <c r="C1359" s="20"/>
      <c r="D1359" s="20"/>
    </row>
    <row r="1360" spans="1:4" ht="15.75">
      <c r="A1360" s="20"/>
      <c r="B1360" s="21"/>
      <c r="C1360" s="20"/>
      <c r="D1360" s="20"/>
    </row>
    <row r="1361" spans="1:4" ht="15.75">
      <c r="A1361" s="20"/>
      <c r="B1361" s="21"/>
      <c r="C1361" s="20"/>
      <c r="D1361" s="20"/>
    </row>
    <row r="1362" spans="1:4" ht="15.75">
      <c r="A1362" s="20"/>
      <c r="B1362" s="21"/>
      <c r="C1362" s="20"/>
      <c r="D1362" s="20"/>
    </row>
    <row r="1363" spans="1:4" ht="15.75">
      <c r="A1363" s="20"/>
      <c r="B1363" s="21"/>
      <c r="C1363" s="20"/>
      <c r="D1363" s="20"/>
    </row>
    <row r="1364" spans="1:4" ht="15.75">
      <c r="A1364" s="20"/>
      <c r="B1364" s="21"/>
      <c r="C1364" s="20"/>
      <c r="D1364" s="20"/>
    </row>
    <row r="1365" spans="1:4" ht="15.75">
      <c r="A1365" s="20"/>
      <c r="B1365" s="21"/>
      <c r="C1365" s="20"/>
      <c r="D1365" s="20"/>
    </row>
    <row r="1366" spans="1:4" ht="15.75">
      <c r="A1366" s="20"/>
      <c r="B1366" s="21"/>
      <c r="C1366" s="20"/>
      <c r="D1366" s="20"/>
    </row>
    <row r="1367" spans="1:4" ht="15.75">
      <c r="A1367" s="20"/>
      <c r="B1367" s="21"/>
      <c r="C1367" s="20"/>
      <c r="D1367" s="20"/>
    </row>
    <row r="1368" spans="1:4" ht="15.75">
      <c r="A1368" s="20"/>
      <c r="B1368" s="21"/>
      <c r="C1368" s="20"/>
      <c r="D1368" s="20"/>
    </row>
    <row r="1369" spans="1:4" ht="15.75">
      <c r="A1369" s="20"/>
      <c r="B1369" s="21"/>
      <c r="C1369" s="20"/>
      <c r="D1369" s="20"/>
    </row>
    <row r="1370" spans="1:4" ht="15.75">
      <c r="A1370" s="20"/>
      <c r="B1370" s="21"/>
      <c r="C1370" s="20"/>
      <c r="D1370" s="20"/>
    </row>
    <row r="1371" spans="1:4" ht="15.75">
      <c r="A1371" s="20"/>
      <c r="B1371" s="21"/>
      <c r="C1371" s="20"/>
      <c r="D1371" s="20"/>
    </row>
    <row r="1372" spans="1:4" ht="15.75">
      <c r="A1372" s="20"/>
      <c r="B1372" s="21"/>
      <c r="C1372" s="20"/>
      <c r="D1372" s="20"/>
    </row>
    <row r="1373" spans="1:4" ht="15.75">
      <c r="A1373" s="20"/>
      <c r="B1373" s="21"/>
      <c r="C1373" s="20"/>
      <c r="D1373" s="20"/>
    </row>
    <row r="1374" spans="1:4" ht="15.75">
      <c r="A1374" s="20"/>
      <c r="B1374" s="21"/>
      <c r="C1374" s="20"/>
      <c r="D1374" s="20"/>
    </row>
    <row r="1375" spans="1:4" ht="15.75">
      <c r="A1375" s="20"/>
      <c r="B1375" s="21"/>
      <c r="C1375" s="20"/>
      <c r="D1375" s="20"/>
    </row>
    <row r="1376" spans="1:4" ht="15.75">
      <c r="A1376" s="20"/>
      <c r="B1376" s="21"/>
      <c r="C1376" s="20"/>
      <c r="D1376" s="20"/>
    </row>
    <row r="1377" spans="1:4" ht="15.75">
      <c r="A1377" s="20"/>
      <c r="B1377" s="21"/>
      <c r="C1377" s="20"/>
      <c r="D1377" s="20"/>
    </row>
    <row r="1378" spans="1:4" ht="15.75">
      <c r="A1378" s="20"/>
      <c r="B1378" s="21"/>
      <c r="C1378" s="20"/>
      <c r="D1378" s="20"/>
    </row>
    <row r="1379" spans="1:4" ht="15.75">
      <c r="A1379" s="20"/>
      <c r="B1379" s="21"/>
      <c r="C1379" s="20"/>
      <c r="D1379" s="20"/>
    </row>
    <row r="1380" spans="1:4" ht="15.75">
      <c r="A1380" s="20"/>
      <c r="B1380" s="21"/>
      <c r="C1380" s="20"/>
      <c r="D1380" s="20"/>
    </row>
    <row r="1381" spans="1:4" ht="15.75">
      <c r="A1381" s="20"/>
      <c r="B1381" s="21"/>
      <c r="C1381" s="20"/>
      <c r="D1381" s="20"/>
    </row>
    <row r="1382" spans="1:4" ht="15.75">
      <c r="A1382" s="20"/>
      <c r="B1382" s="21"/>
      <c r="C1382" s="20"/>
      <c r="D1382" s="20"/>
    </row>
    <row r="1383" spans="1:4" ht="15.75">
      <c r="A1383" s="20"/>
      <c r="B1383" s="21"/>
      <c r="C1383" s="20"/>
      <c r="D1383" s="20"/>
    </row>
    <row r="1384" spans="1:4" ht="15.75">
      <c r="A1384" s="20"/>
      <c r="B1384" s="21"/>
      <c r="C1384" s="20"/>
      <c r="D1384" s="20"/>
    </row>
    <row r="1385" spans="1:4" ht="15.75">
      <c r="A1385" s="20"/>
      <c r="B1385" s="21"/>
      <c r="C1385" s="20"/>
      <c r="D1385" s="20"/>
    </row>
    <row r="1386" spans="1:4" ht="15.75">
      <c r="A1386" s="20"/>
      <c r="B1386" s="21"/>
      <c r="C1386" s="20"/>
      <c r="D1386" s="20"/>
    </row>
    <row r="1387" spans="1:4" ht="15.75">
      <c r="A1387" s="20"/>
      <c r="B1387" s="21"/>
      <c r="C1387" s="20"/>
      <c r="D1387" s="20"/>
    </row>
    <row r="1388" spans="1:4" ht="15.75">
      <c r="A1388" s="20"/>
      <c r="B1388" s="21"/>
      <c r="C1388" s="20"/>
      <c r="D1388" s="20"/>
    </row>
    <row r="1389" spans="1:4" ht="15.75">
      <c r="A1389" s="20"/>
      <c r="B1389" s="21"/>
      <c r="C1389" s="20"/>
      <c r="D1389" s="20"/>
    </row>
    <row r="1390" spans="1:4" ht="15.75">
      <c r="A1390" s="20"/>
      <c r="B1390" s="21"/>
      <c r="C1390" s="20"/>
      <c r="D1390" s="20"/>
    </row>
    <row r="1391" spans="1:4" ht="15.75">
      <c r="A1391" s="20"/>
      <c r="B1391" s="21"/>
      <c r="C1391" s="20"/>
      <c r="D1391" s="20"/>
    </row>
    <row r="1392" spans="1:4" ht="15.75">
      <c r="A1392" s="20"/>
      <c r="B1392" s="21"/>
      <c r="C1392" s="20"/>
      <c r="D1392" s="20"/>
    </row>
    <row r="1393" spans="1:4" ht="15.75">
      <c r="A1393" s="20"/>
      <c r="B1393" s="21"/>
      <c r="C1393" s="20"/>
      <c r="D1393" s="20"/>
    </row>
    <row r="1394" spans="1:4" ht="15.75">
      <c r="A1394" s="20"/>
      <c r="B1394" s="21"/>
      <c r="C1394" s="20"/>
      <c r="D1394" s="20"/>
    </row>
    <row r="1395" spans="1:4" ht="15.75">
      <c r="A1395" s="20"/>
      <c r="B1395" s="21"/>
      <c r="C1395" s="20"/>
      <c r="D1395" s="20"/>
    </row>
    <row r="1396" spans="1:4" ht="15.75">
      <c r="A1396" s="20"/>
      <c r="B1396" s="21"/>
      <c r="C1396" s="20"/>
      <c r="D1396" s="20"/>
    </row>
    <row r="1397" spans="1:4" ht="15.75">
      <c r="A1397" s="20"/>
      <c r="B1397" s="21"/>
      <c r="C1397" s="20"/>
      <c r="D1397" s="20"/>
    </row>
    <row r="1398" spans="1:4" ht="15.75">
      <c r="A1398" s="20"/>
      <c r="B1398" s="21"/>
      <c r="C1398" s="20"/>
      <c r="D1398" s="20"/>
    </row>
    <row r="1399" spans="1:4" ht="15.75">
      <c r="A1399" s="20"/>
      <c r="B1399" s="21"/>
      <c r="C1399" s="20"/>
      <c r="D1399" s="20"/>
    </row>
    <row r="1400" spans="1:4" ht="15.75">
      <c r="A1400" s="20"/>
      <c r="B1400" s="21"/>
      <c r="C1400" s="20"/>
      <c r="D1400" s="20"/>
    </row>
    <row r="1401" spans="1:4" ht="15.75">
      <c r="A1401" s="20"/>
      <c r="B1401" s="21"/>
      <c r="C1401" s="20"/>
      <c r="D1401" s="20"/>
    </row>
    <row r="1402" spans="1:4" ht="15.75">
      <c r="A1402" s="20"/>
      <c r="B1402" s="21"/>
      <c r="C1402" s="20"/>
      <c r="D1402" s="20"/>
    </row>
    <row r="1403" spans="1:4" ht="15.75">
      <c r="A1403" s="20"/>
      <c r="B1403" s="21"/>
      <c r="C1403" s="20"/>
      <c r="D1403" s="20"/>
    </row>
    <row r="1404" spans="1:4" ht="15.75">
      <c r="A1404" s="20"/>
      <c r="B1404" s="21"/>
      <c r="C1404" s="20"/>
      <c r="D1404" s="20"/>
    </row>
    <row r="1405" spans="1:4" ht="15.75">
      <c r="A1405" s="20"/>
      <c r="B1405" s="21"/>
      <c r="C1405" s="20"/>
      <c r="D1405" s="20"/>
    </row>
    <row r="1406" spans="1:4" ht="15.75">
      <c r="A1406" s="20"/>
      <c r="B1406" s="21"/>
      <c r="C1406" s="20"/>
      <c r="D1406" s="20"/>
    </row>
    <row r="1407" spans="1:4" ht="15.75">
      <c r="A1407" s="20"/>
      <c r="B1407" s="21"/>
      <c r="C1407" s="20"/>
      <c r="D1407" s="20"/>
    </row>
    <row r="1408" spans="1:4" ht="15.75">
      <c r="A1408" s="20"/>
      <c r="B1408" s="21"/>
      <c r="C1408" s="20"/>
      <c r="D1408" s="20"/>
    </row>
    <row r="1409" spans="1:4" ht="15.75">
      <c r="A1409" s="20"/>
      <c r="B1409" s="21"/>
      <c r="C1409" s="20"/>
      <c r="D1409" s="20"/>
    </row>
    <row r="1410" spans="1:4" ht="15.75">
      <c r="A1410" s="20"/>
      <c r="B1410" s="21"/>
      <c r="C1410" s="20"/>
      <c r="D1410" s="20"/>
    </row>
    <row r="1411" spans="1:4" ht="15.75">
      <c r="A1411" s="20"/>
      <c r="B1411" s="21"/>
      <c r="C1411" s="20"/>
      <c r="D1411" s="20"/>
    </row>
    <row r="1412" spans="1:4" ht="15.75">
      <c r="A1412" s="20"/>
      <c r="B1412" s="21"/>
      <c r="C1412" s="20"/>
      <c r="D1412" s="20"/>
    </row>
    <row r="1413" spans="1:4" ht="15.75">
      <c r="A1413" s="20"/>
      <c r="B1413" s="21"/>
      <c r="C1413" s="20"/>
      <c r="D1413" s="20"/>
    </row>
    <row r="1414" spans="1:4" ht="15.75">
      <c r="A1414" s="20"/>
      <c r="B1414" s="21"/>
      <c r="C1414" s="20"/>
      <c r="D1414" s="20"/>
    </row>
    <row r="1415" spans="1:4" ht="15.75">
      <c r="A1415" s="20"/>
      <c r="B1415" s="21"/>
      <c r="C1415" s="20"/>
      <c r="D1415" s="20"/>
    </row>
    <row r="1416" spans="1:4" ht="15.75">
      <c r="A1416" s="20"/>
      <c r="B1416" s="21"/>
      <c r="C1416" s="20"/>
      <c r="D1416" s="20"/>
    </row>
    <row r="1417" spans="1:4" ht="15.75">
      <c r="A1417" s="20"/>
      <c r="B1417" s="21"/>
      <c r="C1417" s="20"/>
      <c r="D1417" s="20"/>
    </row>
    <row r="1418" spans="1:4" ht="15.75">
      <c r="A1418" s="20"/>
      <c r="B1418" s="21"/>
      <c r="C1418" s="20"/>
      <c r="D1418" s="20"/>
    </row>
    <row r="1419" spans="1:4" ht="15.75">
      <c r="A1419" s="20"/>
      <c r="B1419" s="21"/>
      <c r="C1419" s="20"/>
      <c r="D1419" s="20"/>
    </row>
    <row r="1420" spans="1:4" ht="15.75">
      <c r="A1420" s="20"/>
      <c r="B1420" s="21"/>
      <c r="C1420" s="20"/>
      <c r="D1420" s="20"/>
    </row>
    <row r="1421" spans="1:4" ht="15.75">
      <c r="A1421" s="20"/>
      <c r="B1421" s="21"/>
      <c r="C1421" s="20"/>
      <c r="D1421" s="20"/>
    </row>
    <row r="1422" spans="1:4" ht="15.75">
      <c r="A1422" s="20"/>
      <c r="B1422" s="21"/>
      <c r="C1422" s="20"/>
      <c r="D1422" s="20"/>
    </row>
    <row r="1423" spans="1:4" ht="15.75">
      <c r="A1423" s="20"/>
      <c r="B1423" s="21"/>
      <c r="C1423" s="20"/>
      <c r="D1423" s="20"/>
    </row>
    <row r="1424" spans="1:4" ht="15.75">
      <c r="A1424" s="20"/>
      <c r="B1424" s="21"/>
      <c r="C1424" s="20"/>
      <c r="D1424" s="20"/>
    </row>
    <row r="1425" spans="1:4" ht="15.75">
      <c r="A1425" s="20"/>
      <c r="B1425" s="21"/>
      <c r="C1425" s="20"/>
      <c r="D1425" s="20"/>
    </row>
    <row r="1426" spans="1:4" ht="15.75">
      <c r="A1426" s="20"/>
      <c r="B1426" s="21"/>
      <c r="C1426" s="20"/>
      <c r="D1426" s="20"/>
    </row>
    <row r="1427" spans="1:4" ht="15.75">
      <c r="A1427" s="20"/>
      <c r="B1427" s="21"/>
      <c r="C1427" s="20"/>
      <c r="D1427" s="20"/>
    </row>
    <row r="1428" spans="1:4" ht="15.75">
      <c r="A1428" s="20"/>
      <c r="B1428" s="21"/>
      <c r="C1428" s="20"/>
      <c r="D1428" s="20"/>
    </row>
    <row r="1429" spans="1:4" ht="15.75">
      <c r="A1429" s="20"/>
      <c r="B1429" s="21"/>
      <c r="C1429" s="20"/>
      <c r="D1429" s="20"/>
    </row>
    <row r="1430" spans="1:4" ht="15.75">
      <c r="A1430" s="20"/>
      <c r="B1430" s="21"/>
      <c r="C1430" s="20"/>
      <c r="D1430" s="20"/>
    </row>
    <row r="1431" spans="1:4" ht="15.75">
      <c r="A1431" s="20"/>
      <c r="B1431" s="21"/>
      <c r="C1431" s="20"/>
      <c r="D1431" s="20"/>
    </row>
    <row r="1432" spans="1:4" ht="15.75">
      <c r="A1432" s="20"/>
      <c r="B1432" s="21"/>
      <c r="C1432" s="20"/>
      <c r="D1432" s="20"/>
    </row>
    <row r="1433" spans="1:4" ht="15.75">
      <c r="A1433" s="20"/>
      <c r="B1433" s="21"/>
      <c r="C1433" s="20"/>
      <c r="D1433" s="20"/>
    </row>
    <row r="1434" spans="1:4" ht="15.75">
      <c r="A1434" s="20"/>
      <c r="B1434" s="21"/>
      <c r="C1434" s="20"/>
      <c r="D1434" s="20"/>
    </row>
    <row r="1435" spans="1:4" ht="15.75">
      <c r="A1435" s="20"/>
      <c r="B1435" s="21"/>
      <c r="C1435" s="20"/>
      <c r="D1435" s="20"/>
    </row>
    <row r="1436" spans="1:4" ht="15.75">
      <c r="A1436" s="20"/>
      <c r="B1436" s="21"/>
      <c r="C1436" s="20"/>
      <c r="D1436" s="20"/>
    </row>
    <row r="1437" spans="1:4" ht="15.75">
      <c r="A1437" s="20"/>
      <c r="B1437" s="21"/>
      <c r="C1437" s="20"/>
      <c r="D1437" s="20"/>
    </row>
    <row r="1438" spans="1:4" ht="15.75">
      <c r="A1438" s="20"/>
      <c r="B1438" s="21"/>
      <c r="C1438" s="20"/>
      <c r="D1438" s="20"/>
    </row>
    <row r="1439" spans="1:4" ht="15.75">
      <c r="A1439" s="20"/>
      <c r="B1439" s="21"/>
      <c r="C1439" s="20"/>
      <c r="D1439" s="20"/>
    </row>
    <row r="1440" spans="1:4" ht="15.75">
      <c r="A1440" s="20"/>
      <c r="B1440" s="21"/>
      <c r="C1440" s="20"/>
      <c r="D1440" s="20"/>
    </row>
    <row r="1441" spans="1:4" ht="15.75">
      <c r="A1441" s="20"/>
      <c r="B1441" s="21"/>
      <c r="C1441" s="20"/>
      <c r="D1441" s="20"/>
    </row>
    <row r="1442" spans="1:4" ht="15.75">
      <c r="A1442" s="20"/>
      <c r="B1442" s="21"/>
      <c r="C1442" s="20"/>
      <c r="D1442" s="20"/>
    </row>
    <row r="1443" spans="1:4" ht="15.75">
      <c r="A1443" s="20"/>
      <c r="B1443" s="21"/>
      <c r="C1443" s="20"/>
      <c r="D1443" s="20"/>
    </row>
    <row r="1444" spans="1:4" ht="15.75">
      <c r="A1444" s="20"/>
      <c r="B1444" s="21"/>
      <c r="C1444" s="20"/>
      <c r="D1444" s="20"/>
    </row>
    <row r="1445" spans="1:4" ht="15.75">
      <c r="A1445" s="20"/>
      <c r="B1445" s="21"/>
      <c r="C1445" s="20"/>
      <c r="D1445" s="20"/>
    </row>
    <row r="1446" spans="1:4" ht="15.75">
      <c r="A1446" s="20"/>
      <c r="B1446" s="21"/>
      <c r="C1446" s="20"/>
      <c r="D1446" s="20"/>
    </row>
    <row r="1447" spans="1:4" ht="15.75">
      <c r="A1447" s="20"/>
      <c r="B1447" s="21"/>
      <c r="C1447" s="20"/>
      <c r="D1447" s="20"/>
    </row>
    <row r="1448" spans="1:4" ht="15.75">
      <c r="A1448" s="20"/>
      <c r="B1448" s="21"/>
      <c r="C1448" s="20"/>
      <c r="D1448" s="20"/>
    </row>
    <row r="1449" spans="1:4" ht="15.75">
      <c r="A1449" s="20"/>
      <c r="B1449" s="21"/>
      <c r="C1449" s="20"/>
      <c r="D1449" s="20"/>
    </row>
    <row r="1450" spans="1:4" ht="15.75">
      <c r="A1450" s="20"/>
      <c r="B1450" s="21"/>
      <c r="C1450" s="20"/>
      <c r="D1450" s="20"/>
    </row>
    <row r="1451" spans="1:4" ht="15.75">
      <c r="A1451" s="20"/>
      <c r="B1451" s="21"/>
      <c r="C1451" s="20"/>
      <c r="D1451" s="20"/>
    </row>
    <row r="1452" spans="1:4" ht="15.75">
      <c r="A1452" s="20"/>
      <c r="B1452" s="21"/>
      <c r="C1452" s="20"/>
      <c r="D1452" s="20"/>
    </row>
    <row r="1453" spans="1:4" ht="15.75">
      <c r="A1453" s="20"/>
      <c r="B1453" s="21"/>
      <c r="C1453" s="20"/>
      <c r="D1453" s="20"/>
    </row>
    <row r="1454" spans="1:4" ht="15.75">
      <c r="A1454" s="20"/>
      <c r="B1454" s="21"/>
      <c r="C1454" s="20"/>
      <c r="D1454" s="20"/>
    </row>
    <row r="1455" spans="1:4" ht="15.75">
      <c r="A1455" s="20"/>
      <c r="B1455" s="21"/>
      <c r="C1455" s="20"/>
      <c r="D1455" s="20"/>
    </row>
    <row r="1456" spans="1:4" ht="15.75">
      <c r="A1456" s="20"/>
      <c r="B1456" s="21"/>
      <c r="C1456" s="20"/>
      <c r="D1456" s="20"/>
    </row>
    <row r="1457" spans="1:4" ht="15.75">
      <c r="A1457" s="20"/>
      <c r="B1457" s="21"/>
      <c r="C1457" s="20"/>
      <c r="D1457" s="20"/>
    </row>
    <row r="1458" spans="1:4" ht="15.75">
      <c r="A1458" s="20"/>
      <c r="B1458" s="21"/>
      <c r="C1458" s="20"/>
      <c r="D1458" s="20"/>
    </row>
    <row r="1459" spans="1:4" ht="15.75">
      <c r="A1459" s="20"/>
      <c r="B1459" s="21"/>
      <c r="C1459" s="20"/>
      <c r="D1459" s="20"/>
    </row>
    <row r="1460" spans="1:4" ht="15.75">
      <c r="A1460" s="20"/>
      <c r="B1460" s="21"/>
      <c r="C1460" s="20"/>
      <c r="D1460" s="20"/>
    </row>
    <row r="1461" spans="1:4" ht="15.75">
      <c r="A1461" s="20"/>
      <c r="B1461" s="21"/>
      <c r="C1461" s="20"/>
      <c r="D1461" s="20"/>
    </row>
    <row r="1462" spans="1:4" ht="15.75">
      <c r="A1462" s="20"/>
      <c r="B1462" s="21"/>
      <c r="C1462" s="20"/>
      <c r="D1462" s="20"/>
    </row>
    <row r="1463" spans="1:4" ht="15.75">
      <c r="A1463" s="20"/>
      <c r="B1463" s="21"/>
      <c r="C1463" s="20"/>
      <c r="D1463" s="20"/>
    </row>
    <row r="1464" spans="1:4" ht="15.75">
      <c r="A1464" s="20"/>
      <c r="B1464" s="21"/>
      <c r="C1464" s="20"/>
      <c r="D1464" s="20"/>
    </row>
    <row r="1465" spans="1:4" ht="15.75">
      <c r="A1465" s="20"/>
      <c r="B1465" s="21"/>
      <c r="C1465" s="20"/>
      <c r="D1465" s="20"/>
    </row>
    <row r="1466" spans="1:4" ht="15.75">
      <c r="A1466" s="20"/>
      <c r="B1466" s="21"/>
      <c r="C1466" s="20"/>
      <c r="D1466" s="20"/>
    </row>
    <row r="1467" spans="1:4" ht="15.75">
      <c r="A1467" s="20"/>
      <c r="B1467" s="21"/>
      <c r="C1467" s="20"/>
      <c r="D1467" s="20"/>
    </row>
    <row r="1468" spans="1:4" ht="15.75">
      <c r="A1468" s="20"/>
      <c r="B1468" s="21"/>
      <c r="C1468" s="20"/>
      <c r="D1468" s="20"/>
    </row>
    <row r="1469" spans="1:4" ht="15.75">
      <c r="A1469" s="20"/>
      <c r="B1469" s="21"/>
      <c r="C1469" s="20"/>
      <c r="D1469" s="20"/>
    </row>
    <row r="1470" spans="1:4" ht="15.75">
      <c r="A1470" s="20"/>
      <c r="B1470" s="21"/>
      <c r="C1470" s="20"/>
      <c r="D1470" s="20"/>
    </row>
    <row r="1471" spans="1:4" ht="15.75">
      <c r="A1471" s="20"/>
      <c r="B1471" s="21"/>
      <c r="C1471" s="20"/>
      <c r="D1471" s="20"/>
    </row>
    <row r="1472" spans="1:4" ht="15.75">
      <c r="A1472" s="20"/>
      <c r="B1472" s="21"/>
      <c r="C1472" s="20"/>
      <c r="D1472" s="20"/>
    </row>
    <row r="1473" spans="1:4" ht="15.75">
      <c r="A1473" s="20"/>
      <c r="B1473" s="21"/>
      <c r="C1473" s="20"/>
      <c r="D1473" s="20"/>
    </row>
    <row r="1474" spans="1:4" ht="15.75">
      <c r="A1474" s="20"/>
      <c r="B1474" s="21"/>
      <c r="C1474" s="20"/>
      <c r="D1474" s="20"/>
    </row>
    <row r="1475" spans="1:4" ht="15.75">
      <c r="A1475" s="20"/>
      <c r="B1475" s="21"/>
      <c r="C1475" s="20"/>
      <c r="D1475" s="20"/>
    </row>
    <row r="1476" spans="1:4" ht="15.75">
      <c r="A1476" s="20"/>
      <c r="B1476" s="21"/>
      <c r="C1476" s="20"/>
      <c r="D1476" s="20"/>
    </row>
    <row r="1477" spans="1:4" ht="15.75">
      <c r="A1477" s="20"/>
      <c r="B1477" s="21"/>
      <c r="C1477" s="20"/>
      <c r="D1477" s="20"/>
    </row>
    <row r="1478" spans="1:4" ht="15.75">
      <c r="A1478" s="20"/>
      <c r="B1478" s="21"/>
      <c r="C1478" s="20"/>
      <c r="D1478" s="20"/>
    </row>
    <row r="1479" spans="1:4" ht="15.75">
      <c r="A1479" s="20"/>
      <c r="B1479" s="21"/>
      <c r="C1479" s="20"/>
      <c r="D1479" s="20"/>
    </row>
    <row r="1480" spans="1:4" ht="15.75">
      <c r="A1480" s="20"/>
      <c r="B1480" s="21"/>
      <c r="C1480" s="20"/>
      <c r="D1480" s="20"/>
    </row>
    <row r="1481" spans="1:4" ht="15.75">
      <c r="A1481" s="20"/>
      <c r="B1481" s="21"/>
      <c r="C1481" s="20"/>
      <c r="D1481" s="20"/>
    </row>
    <row r="1482" spans="1:4" ht="15.75">
      <c r="A1482" s="20"/>
      <c r="B1482" s="21"/>
      <c r="C1482" s="20"/>
      <c r="D1482" s="20"/>
    </row>
    <row r="1483" spans="1:4" ht="15.75">
      <c r="A1483" s="20"/>
      <c r="B1483" s="21"/>
      <c r="C1483" s="20"/>
      <c r="D1483" s="20"/>
    </row>
    <row r="1484" spans="1:4" ht="15.75">
      <c r="A1484" s="20"/>
      <c r="B1484" s="21"/>
      <c r="C1484" s="20"/>
      <c r="D1484" s="20"/>
    </row>
    <row r="1485" spans="1:4" ht="15.75">
      <c r="A1485" s="20"/>
      <c r="B1485" s="21"/>
      <c r="C1485" s="20"/>
      <c r="D1485" s="20"/>
    </row>
    <row r="1486" spans="1:4" ht="15.75">
      <c r="A1486" s="20"/>
      <c r="B1486" s="21"/>
      <c r="C1486" s="20"/>
      <c r="D1486" s="20"/>
    </row>
    <row r="1487" spans="1:4" ht="15.75">
      <c r="A1487" s="20"/>
      <c r="B1487" s="21"/>
      <c r="C1487" s="20"/>
      <c r="D1487" s="20"/>
    </row>
    <row r="1488" spans="1:4" ht="15.75">
      <c r="A1488" s="20"/>
      <c r="B1488" s="21"/>
      <c r="C1488" s="20"/>
      <c r="D1488" s="20"/>
    </row>
    <row r="1489" spans="1:4" ht="15.75">
      <c r="A1489" s="20"/>
      <c r="B1489" s="21"/>
      <c r="C1489" s="20"/>
      <c r="D1489" s="20"/>
    </row>
    <row r="1490" spans="1:4" ht="15.75">
      <c r="A1490" s="20"/>
      <c r="B1490" s="21"/>
      <c r="C1490" s="20"/>
      <c r="D1490" s="20"/>
    </row>
    <row r="1491" spans="1:4" ht="15.75">
      <c r="A1491" s="20"/>
      <c r="B1491" s="21"/>
      <c r="C1491" s="20"/>
      <c r="D1491" s="20"/>
    </row>
    <row r="1492" spans="1:4" ht="15.75">
      <c r="A1492" s="20"/>
      <c r="B1492" s="21"/>
      <c r="C1492" s="20"/>
      <c r="D1492" s="20"/>
    </row>
    <row r="1493" spans="1:4" ht="15.75">
      <c r="A1493" s="20"/>
      <c r="B1493" s="21"/>
      <c r="C1493" s="20"/>
      <c r="D1493" s="20"/>
    </row>
    <row r="1494" spans="1:4" ht="15.75">
      <c r="A1494" s="20"/>
      <c r="B1494" s="21"/>
      <c r="C1494" s="20"/>
      <c r="D1494" s="20"/>
    </row>
    <row r="1495" spans="1:4" ht="15.75">
      <c r="A1495" s="20"/>
      <c r="B1495" s="21"/>
      <c r="C1495" s="20"/>
      <c r="D1495" s="20"/>
    </row>
    <row r="1496" spans="1:4" ht="15.75">
      <c r="A1496" s="20"/>
      <c r="B1496" s="21"/>
      <c r="C1496" s="20"/>
      <c r="D1496" s="20"/>
    </row>
    <row r="1497" spans="1:4" ht="15.75">
      <c r="A1497" s="20"/>
      <c r="B1497" s="21"/>
      <c r="C1497" s="20"/>
      <c r="D1497" s="20"/>
    </row>
    <row r="1498" spans="1:4" ht="15.75">
      <c r="A1498" s="20"/>
      <c r="B1498" s="21"/>
      <c r="C1498" s="20"/>
      <c r="D1498" s="20"/>
    </row>
    <row r="1499" spans="1:4" ht="15.75">
      <c r="A1499" s="20"/>
      <c r="B1499" s="21"/>
      <c r="C1499" s="20"/>
      <c r="D1499" s="20"/>
    </row>
    <row r="1500" spans="1:4" ht="15.75">
      <c r="A1500" s="20"/>
      <c r="B1500" s="21"/>
      <c r="C1500" s="20"/>
      <c r="D1500" s="20"/>
    </row>
    <row r="1501" spans="1:4" ht="15.75">
      <c r="A1501" s="20"/>
      <c r="B1501" s="21"/>
      <c r="C1501" s="20"/>
      <c r="D1501" s="20"/>
    </row>
    <row r="1502" spans="1:4" ht="15.75">
      <c r="A1502" s="20"/>
      <c r="B1502" s="21"/>
      <c r="C1502" s="20"/>
      <c r="D1502" s="20"/>
    </row>
    <row r="1503" spans="1:4" ht="15.75">
      <c r="A1503" s="20"/>
      <c r="B1503" s="21"/>
      <c r="C1503" s="20"/>
      <c r="D1503" s="20"/>
    </row>
    <row r="1504" spans="1:4" ht="15.75">
      <c r="A1504" s="20"/>
      <c r="B1504" s="21"/>
      <c r="C1504" s="20"/>
      <c r="D1504" s="20"/>
    </row>
    <row r="1505" spans="1:4" ht="15.75">
      <c r="A1505" s="20"/>
      <c r="B1505" s="21"/>
      <c r="C1505" s="20"/>
      <c r="D1505" s="20"/>
    </row>
    <row r="1506" spans="1:4" ht="15.75">
      <c r="A1506" s="20"/>
      <c r="B1506" s="21"/>
      <c r="C1506" s="20"/>
      <c r="D1506" s="20"/>
    </row>
    <row r="1507" spans="1:4" ht="15.75">
      <c r="A1507" s="20"/>
      <c r="B1507" s="21"/>
      <c r="C1507" s="20"/>
      <c r="D1507" s="20"/>
    </row>
    <row r="1508" spans="1:4" ht="15.75">
      <c r="A1508" s="20"/>
      <c r="B1508" s="21"/>
      <c r="C1508" s="20"/>
      <c r="D1508" s="20"/>
    </row>
    <row r="1509" spans="1:4" ht="15.75">
      <c r="A1509" s="20"/>
      <c r="B1509" s="21"/>
      <c r="C1509" s="20"/>
      <c r="D1509" s="20"/>
    </row>
    <row r="1510" spans="1:4" ht="15.75">
      <c r="A1510" s="20"/>
      <c r="B1510" s="21"/>
      <c r="C1510" s="20"/>
      <c r="D1510" s="20"/>
    </row>
    <row r="1511" spans="1:4" ht="15.75">
      <c r="A1511" s="20"/>
      <c r="B1511" s="21"/>
      <c r="C1511" s="20"/>
      <c r="D1511" s="20"/>
    </row>
    <row r="1512" spans="1:4" ht="15.75">
      <c r="A1512" s="20"/>
      <c r="B1512" s="21"/>
      <c r="C1512" s="20"/>
      <c r="D1512" s="20"/>
    </row>
    <row r="1513" spans="1:4" ht="15.75">
      <c r="A1513" s="20"/>
      <c r="B1513" s="21"/>
      <c r="C1513" s="20"/>
      <c r="D1513" s="20"/>
    </row>
    <row r="1514" spans="1:4" ht="15.75">
      <c r="A1514" s="20"/>
      <c r="B1514" s="21"/>
      <c r="C1514" s="20"/>
      <c r="D1514" s="20"/>
    </row>
    <row r="1515" spans="1:4" ht="15.75">
      <c r="A1515" s="20"/>
      <c r="B1515" s="21"/>
      <c r="C1515" s="20"/>
      <c r="D1515" s="20"/>
    </row>
    <row r="1516" spans="1:4" ht="15.75">
      <c r="A1516" s="20"/>
      <c r="B1516" s="21"/>
      <c r="C1516" s="20"/>
      <c r="D1516" s="20"/>
    </row>
    <row r="1517" spans="1:4" ht="15.75">
      <c r="A1517" s="20"/>
      <c r="B1517" s="21"/>
      <c r="C1517" s="20"/>
      <c r="D1517" s="20"/>
    </row>
    <row r="1518" spans="1:4" ht="15.75">
      <c r="A1518" s="20"/>
      <c r="B1518" s="21"/>
      <c r="C1518" s="20"/>
      <c r="D1518" s="20"/>
    </row>
    <row r="1519" spans="1:4" ht="15.75">
      <c r="A1519" s="20"/>
      <c r="B1519" s="21"/>
      <c r="C1519" s="20"/>
      <c r="D1519" s="20"/>
    </row>
    <row r="1520" spans="1:4" ht="15.75">
      <c r="A1520" s="20"/>
      <c r="B1520" s="21"/>
      <c r="C1520" s="20"/>
      <c r="D1520" s="20"/>
    </row>
    <row r="1521" spans="1:4" ht="15.75">
      <c r="A1521" s="20"/>
      <c r="B1521" s="21"/>
      <c r="C1521" s="20"/>
      <c r="D1521" s="20"/>
    </row>
    <row r="1522" spans="1:4" ht="15.75">
      <c r="A1522" s="20"/>
      <c r="B1522" s="21"/>
      <c r="C1522" s="20"/>
      <c r="D1522" s="20"/>
    </row>
    <row r="1523" spans="1:4" ht="15.75">
      <c r="A1523" s="20"/>
      <c r="B1523" s="21"/>
      <c r="C1523" s="20"/>
      <c r="D1523" s="20"/>
    </row>
    <row r="1524" spans="1:4" ht="15.75">
      <c r="A1524" s="20"/>
      <c r="B1524" s="21"/>
      <c r="C1524" s="20"/>
      <c r="D1524" s="20"/>
    </row>
    <row r="1525" spans="1:3" ht="15.75">
      <c r="A1525" s="20"/>
      <c r="B1525" s="21"/>
      <c r="C1525" s="20"/>
    </row>
    <row r="1526" spans="1:3" ht="15.75">
      <c r="A1526" s="20"/>
      <c r="B1526" s="21"/>
      <c r="C1526" s="20"/>
    </row>
    <row r="1527" spans="1:3" ht="15.75">
      <c r="A1527" s="20"/>
      <c r="B1527" s="21"/>
      <c r="C1527" s="20"/>
    </row>
    <row r="1528" spans="1:3" ht="15.75">
      <c r="A1528" s="20"/>
      <c r="B1528" s="21"/>
      <c r="C1528" s="20"/>
    </row>
    <row r="1529" spans="1:3" ht="15.75">
      <c r="A1529" s="20"/>
      <c r="B1529" s="21"/>
      <c r="C1529" s="20"/>
    </row>
    <row r="1530" spans="1:3" ht="15.75">
      <c r="A1530" s="20"/>
      <c r="B1530" s="21"/>
      <c r="C1530" s="20"/>
    </row>
    <row r="1531" spans="1:3" ht="15.75">
      <c r="A1531" s="20"/>
      <c r="B1531" s="21"/>
      <c r="C1531" s="20"/>
    </row>
    <row r="1532" spans="1:3" ht="15.75">
      <c r="A1532" s="20"/>
      <c r="B1532" s="21"/>
      <c r="C1532" s="20"/>
    </row>
    <row r="1533" spans="1:3" ht="15.75">
      <c r="A1533" s="20"/>
      <c r="B1533" s="21"/>
      <c r="C1533" s="20"/>
    </row>
    <row r="1534" spans="1:3" ht="15.75">
      <c r="A1534" s="20"/>
      <c r="B1534" s="21"/>
      <c r="C1534" s="20"/>
    </row>
    <row r="1535" spans="1:3" ht="15.75">
      <c r="A1535" s="20"/>
      <c r="B1535" s="21"/>
      <c r="C1535" s="20"/>
    </row>
    <row r="1536" spans="1:3" ht="15.75">
      <c r="A1536" s="20"/>
      <c r="B1536" s="21"/>
      <c r="C1536" s="20"/>
    </row>
    <row r="1537" spans="1:3" ht="15.75">
      <c r="A1537" s="20"/>
      <c r="B1537" s="21"/>
      <c r="C1537" s="20"/>
    </row>
    <row r="1538" spans="1:3" ht="15.75">
      <c r="A1538" s="20"/>
      <c r="B1538" s="21"/>
      <c r="C1538" s="20"/>
    </row>
    <row r="1539" spans="1:3" ht="15.75">
      <c r="A1539" s="20"/>
      <c r="B1539" s="21"/>
      <c r="C1539" s="20"/>
    </row>
    <row r="1540" spans="1:3" ht="15.75">
      <c r="A1540" s="20"/>
      <c r="B1540" s="21"/>
      <c r="C1540" s="20"/>
    </row>
    <row r="1541" spans="1:3" ht="15.75">
      <c r="A1541" s="20"/>
      <c r="B1541" s="21"/>
      <c r="C1541" s="20"/>
    </row>
    <row r="1542" spans="1:3" ht="15.75">
      <c r="A1542" s="20"/>
      <c r="B1542" s="21"/>
      <c r="C1542" s="20"/>
    </row>
    <row r="1543" spans="1:3" ht="15.75">
      <c r="A1543" s="20"/>
      <c r="B1543" s="21"/>
      <c r="C1543" s="20"/>
    </row>
    <row r="1544" spans="1:3" ht="15.75">
      <c r="A1544" s="20"/>
      <c r="B1544" s="21"/>
      <c r="C1544" s="20"/>
    </row>
    <row r="1545" spans="1:3" ht="15.75">
      <c r="A1545" s="20"/>
      <c r="B1545" s="21"/>
      <c r="C1545" s="20"/>
    </row>
    <row r="1546" spans="1:3" ht="15.75">
      <c r="A1546" s="20"/>
      <c r="B1546" s="21"/>
      <c r="C1546" s="20"/>
    </row>
    <row r="1547" spans="1:3" ht="15.75">
      <c r="A1547" s="20"/>
      <c r="B1547" s="21"/>
      <c r="C1547" s="20"/>
    </row>
    <row r="1548" spans="1:3" ht="15.75">
      <c r="A1548" s="20"/>
      <c r="B1548" s="21"/>
      <c r="C1548" s="20"/>
    </row>
    <row r="1549" spans="1:3" ht="15.75">
      <c r="A1549" s="20"/>
      <c r="B1549" s="21"/>
      <c r="C1549" s="20"/>
    </row>
    <row r="1550" spans="1:3" ht="15.75">
      <c r="A1550" s="20"/>
      <c r="B1550" s="21"/>
      <c r="C1550" s="20"/>
    </row>
    <row r="1551" spans="1:3" ht="15.75">
      <c r="A1551" s="20"/>
      <c r="B1551" s="21"/>
      <c r="C1551" s="20"/>
    </row>
    <row r="1552" spans="1:3" ht="15.75">
      <c r="A1552" s="20"/>
      <c r="B1552" s="21"/>
      <c r="C1552" s="20"/>
    </row>
    <row r="1553" spans="1:3" ht="15.75">
      <c r="A1553" s="20"/>
      <c r="B1553" s="21"/>
      <c r="C1553" s="20"/>
    </row>
    <row r="1554" spans="1:3" ht="15.75">
      <c r="A1554" s="20"/>
      <c r="B1554" s="21"/>
      <c r="C1554" s="20"/>
    </row>
    <row r="1555" spans="1:3" ht="15.75">
      <c r="A1555" s="20"/>
      <c r="B1555" s="21"/>
      <c r="C1555" s="20"/>
    </row>
    <row r="1556" spans="1:3" ht="15.75">
      <c r="A1556" s="20"/>
      <c r="B1556" s="21"/>
      <c r="C1556" s="20"/>
    </row>
    <row r="1557" spans="1:3" ht="15.75">
      <c r="A1557" s="20"/>
      <c r="B1557" s="21"/>
      <c r="C1557" s="20"/>
    </row>
    <row r="1558" spans="1:3" ht="15.75">
      <c r="A1558" s="20"/>
      <c r="B1558" s="21"/>
      <c r="C1558" s="20"/>
    </row>
    <row r="1559" spans="1:3" ht="15.75">
      <c r="A1559" s="20"/>
      <c r="B1559" s="21"/>
      <c r="C1559" s="20"/>
    </row>
    <row r="1560" spans="1:3" ht="15.75">
      <c r="A1560" s="20"/>
      <c r="B1560" s="21"/>
      <c r="C1560" s="20"/>
    </row>
    <row r="1561" spans="1:3" ht="15.75">
      <c r="A1561" s="20"/>
      <c r="B1561" s="21"/>
      <c r="C1561" s="20"/>
    </row>
    <row r="1562" spans="1:3" ht="15.75">
      <c r="A1562" s="20"/>
      <c r="B1562" s="21"/>
      <c r="C1562" s="20"/>
    </row>
    <row r="1563" spans="1:3" ht="15.75">
      <c r="A1563" s="20"/>
      <c r="B1563" s="21"/>
      <c r="C1563" s="20"/>
    </row>
    <row r="1564" spans="1:3" ht="15.75">
      <c r="A1564" s="20"/>
      <c r="B1564" s="21"/>
      <c r="C1564" s="20"/>
    </row>
    <row r="1565" spans="1:3" ht="15.75">
      <c r="A1565" s="20"/>
      <c r="B1565" s="21"/>
      <c r="C1565" s="20"/>
    </row>
    <row r="1566" spans="1:3" ht="15.75">
      <c r="A1566" s="20"/>
      <c r="B1566" s="21"/>
      <c r="C1566" s="20"/>
    </row>
    <row r="1567" spans="1:3" ht="15.75">
      <c r="A1567" s="20"/>
      <c r="B1567" s="21"/>
      <c r="C1567" s="20"/>
    </row>
    <row r="1568" spans="1:3" ht="15.75">
      <c r="A1568" s="20"/>
      <c r="B1568" s="21"/>
      <c r="C1568" s="20"/>
    </row>
    <row r="1569" spans="1:3" ht="15.75">
      <c r="A1569" s="20"/>
      <c r="B1569" s="21"/>
      <c r="C1569" s="20"/>
    </row>
    <row r="1570" spans="1:3" ht="15.75">
      <c r="A1570" s="20"/>
      <c r="B1570" s="21"/>
      <c r="C1570" s="20"/>
    </row>
    <row r="1571" spans="1:3" ht="15.75">
      <c r="A1571" s="20"/>
      <c r="B1571" s="21"/>
      <c r="C1571" s="20"/>
    </row>
    <row r="1572" spans="1:3" ht="15.75">
      <c r="A1572" s="20"/>
      <c r="B1572" s="21"/>
      <c r="C1572" s="20"/>
    </row>
    <row r="1573" spans="1:3" ht="15.75">
      <c r="A1573" s="20"/>
      <c r="B1573" s="21"/>
      <c r="C1573" s="20"/>
    </row>
    <row r="1574" spans="1:3" ht="15.75">
      <c r="A1574" s="20"/>
      <c r="B1574" s="21"/>
      <c r="C1574" s="20"/>
    </row>
    <row r="1575" spans="1:3" ht="15.75">
      <c r="A1575" s="20"/>
      <c r="B1575" s="21"/>
      <c r="C1575" s="20"/>
    </row>
    <row r="1576" spans="1:3" ht="15.75">
      <c r="A1576" s="20"/>
      <c r="B1576" s="21"/>
      <c r="C1576" s="20"/>
    </row>
    <row r="1577" spans="1:3" ht="15.75">
      <c r="A1577" s="20"/>
      <c r="B1577" s="21"/>
      <c r="C1577" s="20"/>
    </row>
    <row r="1578" spans="1:3" ht="15.75">
      <c r="A1578" s="20"/>
      <c r="B1578" s="21"/>
      <c r="C1578" s="20"/>
    </row>
    <row r="1579" spans="1:3" ht="15.75">
      <c r="A1579" s="20"/>
      <c r="B1579" s="21"/>
      <c r="C1579" s="20"/>
    </row>
    <row r="1580" spans="1:3" ht="15.75">
      <c r="A1580" s="20"/>
      <c r="B1580" s="21"/>
      <c r="C1580" s="20"/>
    </row>
    <row r="1581" spans="1:3" ht="15.75">
      <c r="A1581" s="20"/>
      <c r="B1581" s="21"/>
      <c r="C1581" s="20"/>
    </row>
    <row r="1582" spans="1:3" ht="15.75">
      <c r="A1582" s="20"/>
      <c r="B1582" s="21"/>
      <c r="C1582" s="20"/>
    </row>
    <row r="1583" spans="1:3" ht="15.75">
      <c r="A1583" s="20"/>
      <c r="B1583" s="21"/>
      <c r="C1583" s="20"/>
    </row>
    <row r="1584" spans="1:3" ht="15.75">
      <c r="A1584" s="20"/>
      <c r="B1584" s="21"/>
      <c r="C1584" s="20"/>
    </row>
    <row r="1585" spans="1:3" ht="15.75">
      <c r="A1585" s="20"/>
      <c r="B1585" s="21"/>
      <c r="C1585" s="20"/>
    </row>
    <row r="1586" spans="1:3" ht="15.75">
      <c r="A1586" s="20"/>
      <c r="B1586" s="21"/>
      <c r="C1586" s="20"/>
    </row>
    <row r="1587" spans="1:3" ht="15.75">
      <c r="A1587" s="20"/>
      <c r="B1587" s="21"/>
      <c r="C1587" s="20"/>
    </row>
    <row r="1588" spans="1:3" ht="15.75">
      <c r="A1588" s="20"/>
      <c r="B1588" s="21"/>
      <c r="C1588" s="20"/>
    </row>
    <row r="1589" spans="1:3" ht="15.75">
      <c r="A1589" s="20"/>
      <c r="B1589" s="21"/>
      <c r="C1589" s="20"/>
    </row>
    <row r="1590" spans="1:3" ht="15.75">
      <c r="A1590" s="20"/>
      <c r="B1590" s="21"/>
      <c r="C1590" s="20"/>
    </row>
    <row r="1591" spans="1:3" ht="15.75">
      <c r="A1591" s="20"/>
      <c r="B1591" s="21"/>
      <c r="C1591" s="20"/>
    </row>
    <row r="1592" spans="1:3" ht="15.75">
      <c r="A1592" s="20"/>
      <c r="B1592" s="21"/>
      <c r="C1592" s="20"/>
    </row>
    <row r="1593" spans="1:3" ht="15.75">
      <c r="A1593" s="20"/>
      <c r="B1593" s="21"/>
      <c r="C1593" s="20"/>
    </row>
    <row r="1594" spans="1:3" ht="15.75">
      <c r="A1594" s="20"/>
      <c r="B1594" s="21"/>
      <c r="C1594" s="20"/>
    </row>
    <row r="1595" spans="1:3" ht="15.75">
      <c r="A1595" s="20"/>
      <c r="B1595" s="21"/>
      <c r="C1595" s="20"/>
    </row>
    <row r="1596" spans="1:3" ht="15.75">
      <c r="A1596" s="20"/>
      <c r="B1596" s="21"/>
      <c r="C1596" s="20"/>
    </row>
    <row r="1597" spans="1:3" ht="15.75">
      <c r="A1597" s="20"/>
      <c r="B1597" s="21"/>
      <c r="C1597" s="20"/>
    </row>
    <row r="1598" spans="1:3" ht="15.75">
      <c r="A1598" s="20"/>
      <c r="B1598" s="21"/>
      <c r="C1598" s="20"/>
    </row>
    <row r="1599" spans="1:3" ht="15.75">
      <c r="A1599" s="20"/>
      <c r="B1599" s="21"/>
      <c r="C1599" s="20"/>
    </row>
    <row r="1600" spans="1:3" ht="15.75">
      <c r="A1600" s="20"/>
      <c r="B1600" s="21"/>
      <c r="C1600" s="20"/>
    </row>
    <row r="1601" spans="1:3" ht="15.75">
      <c r="A1601" s="20"/>
      <c r="B1601" s="21"/>
      <c r="C1601" s="20"/>
    </row>
    <row r="1602" spans="1:3" ht="15.75">
      <c r="A1602" s="20"/>
      <c r="B1602" s="21"/>
      <c r="C1602" s="20"/>
    </row>
    <row r="1603" spans="1:3" ht="15.75">
      <c r="A1603" s="20"/>
      <c r="B1603" s="21"/>
      <c r="C1603" s="20"/>
    </row>
    <row r="1604" spans="1:3" ht="15.75">
      <c r="A1604" s="20"/>
      <c r="B1604" s="21"/>
      <c r="C1604" s="20"/>
    </row>
    <row r="1605" spans="1:3" ht="15.75">
      <c r="A1605" s="20"/>
      <c r="B1605" s="21"/>
      <c r="C1605" s="20"/>
    </row>
    <row r="1606" spans="1:3" ht="15.75">
      <c r="A1606" s="20"/>
      <c r="B1606" s="21"/>
      <c r="C1606" s="20"/>
    </row>
    <row r="1607" spans="1:3" ht="15.75">
      <c r="A1607" s="20"/>
      <c r="B1607" s="21"/>
      <c r="C1607" s="20"/>
    </row>
    <row r="1608" spans="1:3" ht="15.75">
      <c r="A1608" s="20"/>
      <c r="B1608" s="21"/>
      <c r="C1608" s="20"/>
    </row>
    <row r="1609" spans="1:3" ht="15.75">
      <c r="A1609" s="20"/>
      <c r="B1609" s="21"/>
      <c r="C1609" s="20"/>
    </row>
    <row r="1610" spans="1:3" ht="15.75">
      <c r="A1610" s="20"/>
      <c r="B1610" s="21"/>
      <c r="C1610" s="20"/>
    </row>
    <row r="1611" spans="1:3" ht="15.75">
      <c r="A1611" s="20"/>
      <c r="B1611" s="21"/>
      <c r="C1611" s="20"/>
    </row>
    <row r="1612" spans="1:3" ht="15.75">
      <c r="A1612" s="20"/>
      <c r="B1612" s="21"/>
      <c r="C1612" s="20"/>
    </row>
    <row r="1613" spans="1:3" ht="15.75">
      <c r="A1613" s="20"/>
      <c r="B1613" s="21"/>
      <c r="C1613" s="20"/>
    </row>
    <row r="1614" spans="1:3" ht="15.75">
      <c r="A1614" s="20"/>
      <c r="B1614" s="21"/>
      <c r="C1614" s="20"/>
    </row>
    <row r="1615" spans="1:3" ht="15.75">
      <c r="A1615" s="20"/>
      <c r="B1615" s="21"/>
      <c r="C1615" s="20"/>
    </row>
    <row r="1616" spans="1:3" ht="15.75">
      <c r="A1616" s="20"/>
      <c r="B1616" s="21"/>
      <c r="C1616" s="20"/>
    </row>
    <row r="1617" spans="1:3" ht="15.75">
      <c r="A1617" s="20"/>
      <c r="B1617" s="21"/>
      <c r="C1617" s="20"/>
    </row>
    <row r="1618" spans="1:3" ht="15.75">
      <c r="A1618" s="20"/>
      <c r="B1618" s="21"/>
      <c r="C1618" s="20"/>
    </row>
    <row r="1619" spans="1:3" ht="15.75">
      <c r="A1619" s="20"/>
      <c r="B1619" s="21"/>
      <c r="C1619" s="20"/>
    </row>
    <row r="1620" spans="1:3" ht="15.75">
      <c r="A1620" s="20"/>
      <c r="B1620" s="21"/>
      <c r="C1620" s="20"/>
    </row>
    <row r="1621" spans="1:3" ht="15.75">
      <c r="A1621" s="20"/>
      <c r="B1621" s="21"/>
      <c r="C1621" s="20"/>
    </row>
    <row r="1622" spans="1:3" ht="15.75">
      <c r="A1622" s="20"/>
      <c r="B1622" s="21"/>
      <c r="C1622" s="20"/>
    </row>
    <row r="1623" spans="1:3" ht="15.75">
      <c r="A1623" s="20"/>
      <c r="B1623" s="21"/>
      <c r="C1623" s="20"/>
    </row>
    <row r="1624" spans="1:3" ht="15.75">
      <c r="A1624" s="20"/>
      <c r="B1624" s="21"/>
      <c r="C1624" s="20"/>
    </row>
    <row r="1625" spans="1:3" ht="15.75">
      <c r="A1625" s="20"/>
      <c r="B1625" s="21"/>
      <c r="C1625" s="20"/>
    </row>
    <row r="1626" spans="1:3" ht="15.75">
      <c r="A1626" s="20"/>
      <c r="B1626" s="21"/>
      <c r="C1626" s="20"/>
    </row>
    <row r="1627" spans="1:3" ht="15.75">
      <c r="A1627" s="20"/>
      <c r="B1627" s="21"/>
      <c r="C1627" s="20"/>
    </row>
    <row r="1628" spans="1:3" ht="15.75">
      <c r="A1628" s="20"/>
      <c r="B1628" s="21"/>
      <c r="C1628" s="20"/>
    </row>
    <row r="1629" spans="1:3" ht="15.75">
      <c r="A1629" s="20"/>
      <c r="B1629" s="21"/>
      <c r="C1629" s="20"/>
    </row>
    <row r="1630" spans="1:3" ht="15.75">
      <c r="A1630" s="20"/>
      <c r="B1630" s="21"/>
      <c r="C1630" s="20"/>
    </row>
    <row r="1631" spans="1:3" ht="15.75">
      <c r="A1631" s="20"/>
      <c r="B1631" s="21"/>
      <c r="C1631" s="20"/>
    </row>
    <row r="1632" spans="1:3" ht="15.75">
      <c r="A1632" s="20"/>
      <c r="B1632" s="21"/>
      <c r="C1632" s="20"/>
    </row>
    <row r="1633" spans="1:3" ht="15.75">
      <c r="A1633" s="20"/>
      <c r="B1633" s="21"/>
      <c r="C1633" s="20"/>
    </row>
    <row r="1634" spans="1:3" ht="15.75">
      <c r="A1634" s="20"/>
      <c r="B1634" s="21"/>
      <c r="C1634" s="20"/>
    </row>
    <row r="1635" spans="1:3" ht="15.75">
      <c r="A1635" s="20"/>
      <c r="B1635" s="21"/>
      <c r="C1635" s="20"/>
    </row>
    <row r="1636" spans="1:3" ht="15.75">
      <c r="A1636" s="20"/>
      <c r="B1636" s="21"/>
      <c r="C1636" s="20"/>
    </row>
    <row r="1637" spans="1:3" ht="15.75">
      <c r="A1637" s="20"/>
      <c r="B1637" s="21"/>
      <c r="C1637" s="20"/>
    </row>
    <row r="1638" spans="1:3" ht="15.75">
      <c r="A1638" s="20"/>
      <c r="B1638" s="21"/>
      <c r="C1638" s="20"/>
    </row>
    <row r="1639" spans="1:3" ht="15.75">
      <c r="A1639" s="20"/>
      <c r="B1639" s="21"/>
      <c r="C1639" s="20"/>
    </row>
    <row r="1640" spans="1:3" ht="15.75">
      <c r="A1640" s="20"/>
      <c r="B1640" s="21"/>
      <c r="C1640" s="20"/>
    </row>
    <row r="1641" spans="1:3" ht="15.75">
      <c r="A1641" s="20"/>
      <c r="B1641" s="21"/>
      <c r="C1641" s="20"/>
    </row>
    <row r="1642" spans="1:3" ht="15.75">
      <c r="A1642" s="20"/>
      <c r="B1642" s="21"/>
      <c r="C1642" s="20"/>
    </row>
    <row r="1643" spans="1:3" ht="15.75">
      <c r="A1643" s="20"/>
      <c r="B1643" s="21"/>
      <c r="C1643" s="20"/>
    </row>
    <row r="1644" spans="1:3" ht="15.75">
      <c r="A1644" s="20"/>
      <c r="B1644" s="21"/>
      <c r="C1644" s="20"/>
    </row>
    <row r="1645" spans="1:3" ht="15.75">
      <c r="A1645" s="20"/>
      <c r="B1645" s="21"/>
      <c r="C1645" s="20"/>
    </row>
    <row r="1646" spans="1:3" ht="15.75">
      <c r="A1646" s="20"/>
      <c r="B1646" s="21"/>
      <c r="C1646" s="20"/>
    </row>
    <row r="1647" spans="1:3" ht="15.75">
      <c r="A1647" s="20"/>
      <c r="B1647" s="21"/>
      <c r="C1647" s="20"/>
    </row>
    <row r="1648" spans="1:3" ht="15.75">
      <c r="A1648" s="20"/>
      <c r="B1648" s="21"/>
      <c r="C1648" s="20"/>
    </row>
    <row r="1649" spans="1:3" ht="15.75">
      <c r="A1649" s="20"/>
      <c r="B1649" s="21"/>
      <c r="C1649" s="20"/>
    </row>
    <row r="1650" spans="1:3" ht="15.75">
      <c r="A1650" s="20"/>
      <c r="B1650" s="21"/>
      <c r="C1650" s="20"/>
    </row>
    <row r="1651" spans="1:3" ht="15.75">
      <c r="A1651" s="20"/>
      <c r="B1651" s="21"/>
      <c r="C1651" s="20"/>
    </row>
    <row r="1652" spans="1:3" ht="15.75">
      <c r="A1652" s="20"/>
      <c r="B1652" s="21"/>
      <c r="C1652" s="20"/>
    </row>
    <row r="1653" spans="1:3" ht="15.75">
      <c r="A1653" s="20"/>
      <c r="B1653" s="21"/>
      <c r="C1653" s="20"/>
    </row>
    <row r="1654" spans="1:3" ht="15.75">
      <c r="A1654" s="20"/>
      <c r="B1654" s="21"/>
      <c r="C1654" s="20"/>
    </row>
    <row r="1655" spans="1:3" ht="15.75">
      <c r="A1655" s="20"/>
      <c r="B1655" s="21"/>
      <c r="C1655" s="20"/>
    </row>
    <row r="1656" spans="1:3" ht="15.75">
      <c r="A1656" s="20"/>
      <c r="B1656" s="21"/>
      <c r="C1656" s="20"/>
    </row>
    <row r="1657" spans="1:3" ht="15.75">
      <c r="A1657" s="20"/>
      <c r="B1657" s="21"/>
      <c r="C1657" s="20"/>
    </row>
    <row r="1658" spans="1:3" ht="15.75">
      <c r="A1658" s="20"/>
      <c r="B1658" s="21"/>
      <c r="C1658" s="20"/>
    </row>
    <row r="1659" spans="1:3" ht="15.75">
      <c r="A1659" s="20"/>
      <c r="B1659" s="21"/>
      <c r="C1659" s="20"/>
    </row>
    <row r="1660" spans="1:3" ht="15.75">
      <c r="A1660" s="20"/>
      <c r="B1660" s="21"/>
      <c r="C1660" s="20"/>
    </row>
    <row r="1661" spans="1:3" ht="15.75">
      <c r="A1661" s="20"/>
      <c r="B1661" s="21"/>
      <c r="C1661" s="20"/>
    </row>
    <row r="1662" spans="1:3" ht="15.75">
      <c r="A1662" s="20"/>
      <c r="B1662" s="21"/>
      <c r="C1662" s="20"/>
    </row>
    <row r="1663" spans="1:3" ht="15.75">
      <c r="A1663" s="20"/>
      <c r="B1663" s="21"/>
      <c r="C1663" s="20"/>
    </row>
    <row r="1664" spans="1:3" ht="15.75">
      <c r="A1664" s="20"/>
      <c r="B1664" s="21"/>
      <c r="C1664" s="20"/>
    </row>
    <row r="1665" spans="1:3" ht="15.75">
      <c r="A1665" s="20"/>
      <c r="B1665" s="21"/>
      <c r="C1665" s="20"/>
    </row>
    <row r="1666" spans="1:3" ht="15.75">
      <c r="A1666" s="20"/>
      <c r="B1666" s="21"/>
      <c r="C1666" s="20"/>
    </row>
    <row r="1667" spans="1:3" ht="15.75">
      <c r="A1667" s="20"/>
      <c r="B1667" s="21"/>
      <c r="C1667" s="20"/>
    </row>
    <row r="1668" spans="1:3" ht="15.75">
      <c r="A1668" s="20"/>
      <c r="B1668" s="21"/>
      <c r="C1668" s="20"/>
    </row>
    <row r="1669" spans="1:3" ht="15.75">
      <c r="A1669" s="20"/>
      <c r="B1669" s="21"/>
      <c r="C1669" s="20"/>
    </row>
    <row r="1670" spans="1:3" ht="15.75">
      <c r="A1670" s="20"/>
      <c r="B1670" s="21"/>
      <c r="C1670" s="20"/>
    </row>
    <row r="1671" spans="1:3" ht="15.75">
      <c r="A1671" s="20"/>
      <c r="B1671" s="21"/>
      <c r="C1671" s="20"/>
    </row>
    <row r="1672" spans="1:3" ht="15.75">
      <c r="A1672" s="20"/>
      <c r="B1672" s="21"/>
      <c r="C1672" s="20"/>
    </row>
    <row r="1673" spans="1:3" ht="15.75">
      <c r="A1673" s="20"/>
      <c r="B1673" s="21"/>
      <c r="C1673" s="20"/>
    </row>
    <row r="1674" spans="1:3" ht="15.75">
      <c r="A1674" s="20"/>
      <c r="B1674" s="21"/>
      <c r="C1674" s="20"/>
    </row>
    <row r="1675" spans="1:3" ht="15.75">
      <c r="A1675" s="20"/>
      <c r="B1675" s="21"/>
      <c r="C1675" s="20"/>
    </row>
    <row r="1676" spans="1:3" ht="15.75">
      <c r="A1676" s="20"/>
      <c r="B1676" s="21"/>
      <c r="C1676" s="20"/>
    </row>
    <row r="1677" spans="1:3" ht="15.75">
      <c r="A1677" s="20"/>
      <c r="B1677" s="21"/>
      <c r="C1677" s="20"/>
    </row>
    <row r="1678" spans="1:3" ht="15.75">
      <c r="A1678" s="20"/>
      <c r="B1678" s="21"/>
      <c r="C1678" s="20"/>
    </row>
    <row r="1679" spans="1:3" ht="15.75">
      <c r="A1679" s="20"/>
      <c r="B1679" s="21"/>
      <c r="C1679" s="20"/>
    </row>
    <row r="1680" spans="1:3" ht="15.75">
      <c r="A1680" s="20"/>
      <c r="B1680" s="21"/>
      <c r="C1680" s="20"/>
    </row>
    <row r="1681" spans="1:3" ht="15.75">
      <c r="A1681" s="20"/>
      <c r="B1681" s="21"/>
      <c r="C1681" s="20"/>
    </row>
    <row r="1682" spans="1:3" ht="15.75">
      <c r="A1682" s="20"/>
      <c r="B1682" s="21"/>
      <c r="C1682" s="20"/>
    </row>
    <row r="1683" spans="1:3" ht="15.75">
      <c r="A1683" s="20"/>
      <c r="B1683" s="21"/>
      <c r="C1683" s="20"/>
    </row>
    <row r="1684" spans="1:3" ht="15.75">
      <c r="A1684" s="20"/>
      <c r="B1684" s="21"/>
      <c r="C1684" s="20"/>
    </row>
    <row r="1685" spans="1:3" ht="15.75">
      <c r="A1685" s="20"/>
      <c r="B1685" s="21"/>
      <c r="C1685" s="20"/>
    </row>
    <row r="1686" spans="1:3" ht="15.75">
      <c r="A1686" s="20"/>
      <c r="B1686" s="21"/>
      <c r="C1686" s="20"/>
    </row>
    <row r="1687" spans="1:3" ht="15.75">
      <c r="A1687" s="20"/>
      <c r="B1687" s="21"/>
      <c r="C1687" s="20"/>
    </row>
    <row r="1688" spans="1:3" ht="15.75">
      <c r="A1688" s="20"/>
      <c r="B1688" s="21"/>
      <c r="C1688" s="20"/>
    </row>
    <row r="1689" spans="1:3" ht="15.75">
      <c r="A1689" s="20"/>
      <c r="B1689" s="21"/>
      <c r="C1689" s="20"/>
    </row>
    <row r="1690" spans="1:3" ht="15.75">
      <c r="A1690" s="20"/>
      <c r="B1690" s="21"/>
      <c r="C1690" s="20"/>
    </row>
    <row r="1691" spans="1:3" ht="15.75">
      <c r="A1691" s="20"/>
      <c r="B1691" s="21"/>
      <c r="C1691" s="20"/>
    </row>
    <row r="1692" spans="1:3" ht="15.75">
      <c r="A1692" s="20"/>
      <c r="B1692" s="21"/>
      <c r="C1692" s="20"/>
    </row>
    <row r="1693" spans="1:3" ht="15.75">
      <c r="A1693" s="20"/>
      <c r="B1693" s="21"/>
      <c r="C1693" s="20"/>
    </row>
    <row r="1694" spans="1:3" ht="15.75">
      <c r="A1694" s="20"/>
      <c r="B1694" s="21"/>
      <c r="C1694" s="20"/>
    </row>
    <row r="1695" spans="1:3" ht="15.75">
      <c r="A1695" s="20"/>
      <c r="B1695" s="21"/>
      <c r="C1695" s="20"/>
    </row>
    <row r="1696" spans="1:3" ht="15.75">
      <c r="A1696" s="20"/>
      <c r="B1696" s="21"/>
      <c r="C1696" s="20"/>
    </row>
    <row r="1697" spans="1:3" ht="15.75">
      <c r="A1697" s="20"/>
      <c r="B1697" s="21"/>
      <c r="C1697" s="20"/>
    </row>
    <row r="1698" spans="1:3" ht="15.75">
      <c r="A1698" s="20"/>
      <c r="B1698" s="21"/>
      <c r="C1698" s="20"/>
    </row>
    <row r="1699" spans="1:3" ht="15.75">
      <c r="A1699" s="20"/>
      <c r="B1699" s="21"/>
      <c r="C1699" s="20"/>
    </row>
    <row r="1700" spans="1:3" ht="15.75">
      <c r="A1700" s="20"/>
      <c r="B1700" s="21"/>
      <c r="C1700" s="20"/>
    </row>
    <row r="1701" spans="1:3" ht="15.75">
      <c r="A1701" s="20"/>
      <c r="B1701" s="21"/>
      <c r="C1701" s="20"/>
    </row>
    <row r="1702" spans="1:3" ht="15.75">
      <c r="A1702" s="20"/>
      <c r="B1702" s="21"/>
      <c r="C1702" s="20"/>
    </row>
    <row r="1703" spans="1:3" ht="15.75">
      <c r="A1703" s="20"/>
      <c r="B1703" s="21"/>
      <c r="C1703" s="20"/>
    </row>
    <row r="1704" spans="1:3" ht="15.75">
      <c r="A1704" s="20"/>
      <c r="B1704" s="21"/>
      <c r="C1704" s="20"/>
    </row>
    <row r="1705" spans="1:3" ht="15.75">
      <c r="A1705" s="20"/>
      <c r="B1705" s="21"/>
      <c r="C1705" s="20"/>
    </row>
    <row r="1706" spans="1:3" ht="15.75">
      <c r="A1706" s="20"/>
      <c r="B1706" s="21"/>
      <c r="C1706" s="20"/>
    </row>
    <row r="1707" spans="1:3" ht="15.75">
      <c r="A1707" s="20"/>
      <c r="B1707" s="21"/>
      <c r="C1707" s="20"/>
    </row>
    <row r="1708" spans="1:3" ht="15.75">
      <c r="A1708" s="20"/>
      <c r="B1708" s="21"/>
      <c r="C1708" s="20"/>
    </row>
    <row r="1709" spans="1:3" ht="15.75">
      <c r="A1709" s="20"/>
      <c r="B1709" s="21"/>
      <c r="C1709" s="20"/>
    </row>
    <row r="1710" spans="1:3" ht="15.75">
      <c r="A1710" s="20"/>
      <c r="B1710" s="21"/>
      <c r="C1710" s="20"/>
    </row>
    <row r="1711" spans="1:3" ht="15.75">
      <c r="A1711" s="20"/>
      <c r="B1711" s="21"/>
      <c r="C1711" s="20"/>
    </row>
    <row r="1712" spans="1:3" ht="15.75">
      <c r="A1712" s="20"/>
      <c r="B1712" s="21"/>
      <c r="C1712" s="20"/>
    </row>
    <row r="1713" spans="1:3" ht="15.75">
      <c r="A1713" s="20"/>
      <c r="B1713" s="21"/>
      <c r="C1713" s="20"/>
    </row>
    <row r="1714" spans="1:3" ht="15.75">
      <c r="A1714" s="20"/>
      <c r="B1714" s="21"/>
      <c r="C1714" s="20"/>
    </row>
    <row r="1715" spans="1:3" ht="15.75">
      <c r="A1715" s="20"/>
      <c r="B1715" s="21"/>
      <c r="C1715" s="20"/>
    </row>
    <row r="1716" spans="1:3" ht="15.75">
      <c r="A1716" s="20"/>
      <c r="B1716" s="21"/>
      <c r="C1716" s="20"/>
    </row>
    <row r="1717" spans="1:3" ht="15.75">
      <c r="A1717" s="20"/>
      <c r="B1717" s="21"/>
      <c r="C1717" s="20"/>
    </row>
    <row r="1718" spans="1:3" ht="15.75">
      <c r="A1718" s="20"/>
      <c r="B1718" s="21"/>
      <c r="C1718" s="20"/>
    </row>
    <row r="1719" spans="1:3" ht="15.75">
      <c r="A1719" s="20"/>
      <c r="B1719" s="21"/>
      <c r="C1719" s="20"/>
    </row>
    <row r="1720" spans="1:3" ht="15.75">
      <c r="A1720" s="20"/>
      <c r="B1720" s="21"/>
      <c r="C1720" s="20"/>
    </row>
    <row r="1721" spans="1:3" ht="15.75">
      <c r="A1721" s="20"/>
      <c r="B1721" s="21"/>
      <c r="C1721" s="20"/>
    </row>
    <row r="1722" spans="1:3" ht="15.75">
      <c r="A1722" s="20"/>
      <c r="B1722" s="21"/>
      <c r="C1722" s="20"/>
    </row>
    <row r="1723" spans="1:3" ht="15.75">
      <c r="A1723" s="20"/>
      <c r="B1723" s="21"/>
      <c r="C1723" s="20"/>
    </row>
    <row r="1724" spans="1:3" ht="15.75">
      <c r="A1724" s="20"/>
      <c r="B1724" s="21"/>
      <c r="C1724" s="20"/>
    </row>
    <row r="1725" spans="1:3" ht="15.75">
      <c r="A1725" s="20"/>
      <c r="B1725" s="21"/>
      <c r="C1725" s="20"/>
    </row>
    <row r="1726" spans="1:3" ht="15.75">
      <c r="A1726" s="20"/>
      <c r="B1726" s="21"/>
      <c r="C1726" s="20"/>
    </row>
    <row r="1727" spans="1:3" ht="15.75">
      <c r="A1727" s="20"/>
      <c r="B1727" s="21"/>
      <c r="C1727" s="20"/>
    </row>
    <row r="1728" spans="1:3" ht="15.75">
      <c r="A1728" s="20"/>
      <c r="B1728" s="21"/>
      <c r="C1728" s="20"/>
    </row>
    <row r="1729" spans="1:3" ht="15.75">
      <c r="A1729" s="20"/>
      <c r="B1729" s="21"/>
      <c r="C1729" s="20"/>
    </row>
    <row r="1730" spans="1:3" ht="15.75">
      <c r="A1730" s="20"/>
      <c r="B1730" s="21"/>
      <c r="C1730" s="20"/>
    </row>
    <row r="1731" spans="1:3" ht="15.75">
      <c r="A1731" s="20"/>
      <c r="B1731" s="21"/>
      <c r="C1731" s="20"/>
    </row>
    <row r="1732" spans="1:3" ht="15.75">
      <c r="A1732" s="20"/>
      <c r="B1732" s="21"/>
      <c r="C1732" s="20"/>
    </row>
    <row r="1733" spans="1:3" ht="15.75">
      <c r="A1733" s="20"/>
      <c r="B1733" s="21"/>
      <c r="C1733" s="20"/>
    </row>
    <row r="1734" spans="1:3" ht="15.75">
      <c r="A1734" s="20"/>
      <c r="B1734" s="21"/>
      <c r="C1734" s="20"/>
    </row>
    <row r="1735" spans="1:3" ht="15.75">
      <c r="A1735" s="20"/>
      <c r="B1735" s="21"/>
      <c r="C1735" s="20"/>
    </row>
    <row r="1736" spans="1:3" ht="15.75">
      <c r="A1736" s="20"/>
      <c r="B1736" s="21"/>
      <c r="C1736" s="20"/>
    </row>
    <row r="1737" spans="1:3" ht="15.75">
      <c r="A1737" s="20"/>
      <c r="B1737" s="21"/>
      <c r="C1737" s="20"/>
    </row>
    <row r="1738" spans="1:3" ht="15.75">
      <c r="A1738" s="20"/>
      <c r="B1738" s="21"/>
      <c r="C1738" s="20"/>
    </row>
    <row r="1739" spans="1:3" ht="15.75">
      <c r="A1739" s="20"/>
      <c r="B1739" s="21"/>
      <c r="C1739" s="20"/>
    </row>
    <row r="1740" spans="1:3" ht="15.75">
      <c r="A1740" s="20"/>
      <c r="B1740" s="21"/>
      <c r="C1740" s="20"/>
    </row>
    <row r="1741" spans="1:3" ht="15.75">
      <c r="A1741" s="20"/>
      <c r="B1741" s="21"/>
      <c r="C1741" s="20"/>
    </row>
    <row r="1742" spans="1:3" ht="15.75">
      <c r="A1742" s="20"/>
      <c r="B1742" s="21"/>
      <c r="C1742" s="20"/>
    </row>
    <row r="1743" spans="1:3" ht="15.75">
      <c r="A1743" s="20"/>
      <c r="B1743" s="21"/>
      <c r="C1743" s="20"/>
    </row>
    <row r="1744" spans="1:3" ht="15.75">
      <c r="A1744" s="20"/>
      <c r="B1744" s="21"/>
      <c r="C1744" s="20"/>
    </row>
    <row r="1745" spans="1:3" ht="15.75">
      <c r="A1745" s="20"/>
      <c r="B1745" s="21"/>
      <c r="C1745" s="20"/>
    </row>
    <row r="1746" spans="1:3" ht="15.75">
      <c r="A1746" s="20"/>
      <c r="B1746" s="21"/>
      <c r="C1746" s="20"/>
    </row>
    <row r="1747" spans="1:3" ht="15.75">
      <c r="A1747" s="20"/>
      <c r="B1747" s="21"/>
      <c r="C1747" s="20"/>
    </row>
    <row r="1748" spans="1:3" ht="15.75">
      <c r="A1748" s="20"/>
      <c r="B1748" s="21"/>
      <c r="C1748" s="20"/>
    </row>
    <row r="1749" spans="1:3" ht="15.75">
      <c r="A1749" s="20"/>
      <c r="B1749" s="21"/>
      <c r="C1749" s="20"/>
    </row>
    <row r="1750" spans="1:3" ht="15.75">
      <c r="A1750" s="20"/>
      <c r="B1750" s="21"/>
      <c r="C1750" s="20"/>
    </row>
    <row r="1751" spans="1:3" ht="15.75">
      <c r="A1751" s="20"/>
      <c r="B1751" s="21"/>
      <c r="C1751" s="20"/>
    </row>
    <row r="1752" spans="1:3" ht="15.75">
      <c r="A1752" s="20"/>
      <c r="B1752" s="21"/>
      <c r="C1752" s="20"/>
    </row>
    <row r="1753" spans="1:3" ht="15.75">
      <c r="A1753" s="20"/>
      <c r="B1753" s="21"/>
      <c r="C1753" s="20"/>
    </row>
    <row r="1754" spans="1:3" ht="15.75">
      <c r="A1754" s="20"/>
      <c r="B1754" s="21"/>
      <c r="C1754" s="20"/>
    </row>
    <row r="1755" spans="1:3" ht="15.75">
      <c r="A1755" s="20"/>
      <c r="B1755" s="21"/>
      <c r="C1755" s="20"/>
    </row>
    <row r="1756" spans="1:3" ht="15.75">
      <c r="A1756" s="20"/>
      <c r="B1756" s="21"/>
      <c r="C1756" s="20"/>
    </row>
    <row r="1757" spans="1:3" ht="15.75">
      <c r="A1757" s="20"/>
      <c r="B1757" s="21"/>
      <c r="C1757" s="20"/>
    </row>
    <row r="1758" spans="1:3" ht="15.75">
      <c r="A1758" s="20"/>
      <c r="B1758" s="21"/>
      <c r="C1758" s="20"/>
    </row>
    <row r="1759" spans="1:3" ht="15.75">
      <c r="A1759" s="20"/>
      <c r="B1759" s="21"/>
      <c r="C1759" s="20"/>
    </row>
    <row r="1760" spans="1:3" ht="15.75">
      <c r="A1760" s="20"/>
      <c r="B1760" s="21"/>
      <c r="C1760" s="20"/>
    </row>
    <row r="1761" spans="1:3" ht="15.75">
      <c r="A1761" s="20"/>
      <c r="B1761" s="21"/>
      <c r="C1761" s="20"/>
    </row>
    <row r="1762" spans="1:3" ht="15.75">
      <c r="A1762" s="20"/>
      <c r="B1762" s="21"/>
      <c r="C1762" s="20"/>
    </row>
    <row r="1763" spans="1:3" ht="15.75">
      <c r="A1763" s="20"/>
      <c r="B1763" s="21"/>
      <c r="C1763" s="20"/>
    </row>
    <row r="1764" spans="1:3" ht="15.75">
      <c r="A1764" s="20"/>
      <c r="B1764" s="21"/>
      <c r="C1764" s="20"/>
    </row>
    <row r="1765" spans="1:3" ht="15.75">
      <c r="A1765" s="20"/>
      <c r="B1765" s="21"/>
      <c r="C1765" s="20"/>
    </row>
    <row r="1766" spans="1:3" ht="15.75">
      <c r="A1766" s="20"/>
      <c r="B1766" s="21"/>
      <c r="C1766" s="20"/>
    </row>
    <row r="1767" spans="1:3" ht="15.75">
      <c r="A1767" s="20"/>
      <c r="B1767" s="21"/>
      <c r="C1767" s="20"/>
    </row>
    <row r="1768" spans="1:3" ht="15.75">
      <c r="A1768" s="20"/>
      <c r="B1768" s="21"/>
      <c r="C1768" s="20"/>
    </row>
    <row r="1769" spans="1:3" ht="15.75">
      <c r="A1769" s="20"/>
      <c r="B1769" s="21"/>
      <c r="C1769" s="20"/>
    </row>
    <row r="1770" spans="1:3" ht="15.75">
      <c r="A1770" s="20"/>
      <c r="B1770" s="21"/>
      <c r="C1770" s="20"/>
    </row>
    <row r="1771" spans="1:3" ht="15.75">
      <c r="A1771" s="20"/>
      <c r="B1771" s="21"/>
      <c r="C1771" s="20"/>
    </row>
    <row r="1772" spans="1:3" ht="15.75">
      <c r="A1772" s="20"/>
      <c r="B1772" s="21"/>
      <c r="C1772" s="20"/>
    </row>
    <row r="1773" spans="1:3" ht="15.75">
      <c r="A1773" s="20"/>
      <c r="B1773" s="21"/>
      <c r="C1773" s="20"/>
    </row>
    <row r="1774" spans="1:3" ht="15.75">
      <c r="A1774" s="20"/>
      <c r="B1774" s="21"/>
      <c r="C1774" s="20"/>
    </row>
    <row r="1775" spans="1:3" ht="15.75">
      <c r="A1775" s="20"/>
      <c r="B1775" s="21"/>
      <c r="C1775" s="20"/>
    </row>
    <row r="1776" spans="1:3" ht="15.75">
      <c r="A1776" s="20"/>
      <c r="B1776" s="21"/>
      <c r="C1776" s="20"/>
    </row>
    <row r="1777" spans="1:3" ht="15.75">
      <c r="A1777" s="20"/>
      <c r="B1777" s="21"/>
      <c r="C1777" s="20"/>
    </row>
    <row r="1778" spans="1:3" ht="15.75">
      <c r="A1778" s="20"/>
      <c r="B1778" s="21"/>
      <c r="C1778" s="20"/>
    </row>
    <row r="1779" spans="1:3" ht="15.75">
      <c r="A1779" s="20"/>
      <c r="B1779" s="21"/>
      <c r="C1779" s="20"/>
    </row>
    <row r="1780" spans="1:3" ht="15.75">
      <c r="A1780" s="20"/>
      <c r="B1780" s="21"/>
      <c r="C1780" s="20"/>
    </row>
    <row r="1781" spans="1:3" ht="15.75">
      <c r="A1781" s="20"/>
      <c r="B1781" s="21"/>
      <c r="C1781" s="20"/>
    </row>
    <row r="1782" spans="1:3" ht="15.75">
      <c r="A1782" s="20"/>
      <c r="B1782" s="21"/>
      <c r="C1782" s="20"/>
    </row>
    <row r="1783" spans="1:3" ht="15.75">
      <c r="A1783" s="20"/>
      <c r="B1783" s="21"/>
      <c r="C1783" s="20"/>
    </row>
    <row r="1784" spans="1:3" ht="15.75">
      <c r="A1784" s="20"/>
      <c r="B1784" s="21"/>
      <c r="C1784" s="20"/>
    </row>
    <row r="1785" spans="1:3" ht="15.75">
      <c r="A1785" s="20"/>
      <c r="B1785" s="21"/>
      <c r="C1785" s="20"/>
    </row>
    <row r="1786" spans="1:3" ht="15.75">
      <c r="A1786" s="20"/>
      <c r="B1786" s="21"/>
      <c r="C1786" s="20"/>
    </row>
    <row r="1787" spans="1:3" ht="15.75">
      <c r="A1787" s="20"/>
      <c r="B1787" s="21"/>
      <c r="C1787" s="20"/>
    </row>
    <row r="1788" spans="1:3" ht="15.75">
      <c r="A1788" s="20"/>
      <c r="B1788" s="21"/>
      <c r="C1788" s="20"/>
    </row>
    <row r="1789" spans="1:3" ht="15.75">
      <c r="A1789" s="20"/>
      <c r="B1789" s="21"/>
      <c r="C1789" s="20"/>
    </row>
    <row r="1790" spans="1:3" ht="15.75">
      <c r="A1790" s="20"/>
      <c r="B1790" s="21"/>
      <c r="C1790" s="20"/>
    </row>
    <row r="1791" spans="1:3" ht="15.75">
      <c r="A1791" s="20"/>
      <c r="B1791" s="21"/>
      <c r="C1791" s="20"/>
    </row>
    <row r="1792" spans="1:3" ht="15.75">
      <c r="A1792" s="20"/>
      <c r="B1792" s="21"/>
      <c r="C1792" s="20"/>
    </row>
    <row r="1793" spans="1:3" ht="15.75">
      <c r="A1793" s="20"/>
      <c r="B1793" s="21"/>
      <c r="C1793" s="20"/>
    </row>
    <row r="1794" spans="1:3" ht="15.75">
      <c r="A1794" s="20"/>
      <c r="B1794" s="21"/>
      <c r="C1794" s="20"/>
    </row>
    <row r="1795" spans="1:3" ht="15.75">
      <c r="A1795" s="20"/>
      <c r="B1795" s="21"/>
      <c r="C1795" s="20"/>
    </row>
    <row r="1796" spans="1:3" ht="15.75">
      <c r="A1796" s="20"/>
      <c r="B1796" s="21"/>
      <c r="C1796" s="20"/>
    </row>
    <row r="1797" spans="1:3" ht="15.75">
      <c r="A1797" s="20"/>
      <c r="B1797" s="21"/>
      <c r="C1797" s="20"/>
    </row>
    <row r="1798" spans="1:3" ht="15.75">
      <c r="A1798" s="20"/>
      <c r="B1798" s="21"/>
      <c r="C1798" s="20"/>
    </row>
    <row r="1799" spans="1:3" ht="15.75">
      <c r="A1799" s="20"/>
      <c r="B1799" s="21"/>
      <c r="C1799" s="20"/>
    </row>
    <row r="1800" spans="1:3" ht="15.75">
      <c r="A1800" s="20"/>
      <c r="B1800" s="21"/>
      <c r="C1800" s="20"/>
    </row>
    <row r="1801" spans="1:3" ht="15.75">
      <c r="A1801" s="20"/>
      <c r="B1801" s="21"/>
      <c r="C1801" s="20"/>
    </row>
    <row r="1802" spans="1:3" ht="15.75">
      <c r="A1802" s="20"/>
      <c r="B1802" s="21"/>
      <c r="C1802" s="20"/>
    </row>
    <row r="1803" spans="1:3" ht="15.75">
      <c r="A1803" s="20"/>
      <c r="B1803" s="21"/>
      <c r="C1803" s="20"/>
    </row>
    <row r="1804" spans="1:3" ht="15.75">
      <c r="A1804" s="20"/>
      <c r="B1804" s="21"/>
      <c r="C1804" s="20"/>
    </row>
    <row r="1805" spans="1:3" ht="15.75">
      <c r="A1805" s="20"/>
      <c r="B1805" s="21"/>
      <c r="C1805" s="20"/>
    </row>
    <row r="1806" spans="1:3" ht="15.75">
      <c r="A1806" s="20"/>
      <c r="B1806" s="21"/>
      <c r="C1806" s="20"/>
    </row>
    <row r="1807" spans="1:3" ht="15.75">
      <c r="A1807" s="20"/>
      <c r="B1807" s="21"/>
      <c r="C1807" s="20"/>
    </row>
    <row r="1808" spans="1:3" ht="15.75">
      <c r="A1808" s="20"/>
      <c r="B1808" s="21"/>
      <c r="C1808" s="20"/>
    </row>
    <row r="1809" spans="1:3" ht="15.75">
      <c r="A1809" s="20"/>
      <c r="B1809" s="21"/>
      <c r="C1809" s="20"/>
    </row>
    <row r="1810" spans="1:3" ht="15.75">
      <c r="A1810" s="20"/>
      <c r="B1810" s="21"/>
      <c r="C1810" s="20"/>
    </row>
    <row r="1811" spans="1:3" ht="15.75">
      <c r="A1811" s="20"/>
      <c r="B1811" s="21"/>
      <c r="C1811" s="20"/>
    </row>
    <row r="1812" spans="1:3" ht="15.75">
      <c r="A1812" s="20"/>
      <c r="B1812" s="21"/>
      <c r="C1812" s="20"/>
    </row>
    <row r="1813" spans="1:3" ht="15.75">
      <c r="A1813" s="20"/>
      <c r="B1813" s="21"/>
      <c r="C1813" s="20"/>
    </row>
    <row r="1814" spans="1:3" ht="15.75">
      <c r="A1814" s="20"/>
      <c r="B1814" s="21"/>
      <c r="C1814" s="20"/>
    </row>
    <row r="1815" spans="1:3" ht="15.75">
      <c r="A1815" s="20"/>
      <c r="B1815" s="21"/>
      <c r="C1815" s="20"/>
    </row>
    <row r="1816" spans="1:3" ht="15.75">
      <c r="A1816" s="20"/>
      <c r="B1816" s="21"/>
      <c r="C1816" s="20"/>
    </row>
    <row r="1817" spans="1:3" ht="15.75">
      <c r="A1817" s="20"/>
      <c r="B1817" s="21"/>
      <c r="C1817" s="20"/>
    </row>
    <row r="1818" spans="1:3" ht="15.75">
      <c r="A1818" s="20"/>
      <c r="B1818" s="21"/>
      <c r="C1818" s="20"/>
    </row>
    <row r="1819" spans="1:3" ht="15.75">
      <c r="A1819" s="20"/>
      <c r="B1819" s="21"/>
      <c r="C1819" s="20"/>
    </row>
    <row r="1820" spans="1:3" ht="15.75">
      <c r="A1820" s="20"/>
      <c r="B1820" s="21"/>
      <c r="C1820" s="20"/>
    </row>
    <row r="1821" spans="1:3" ht="15.75">
      <c r="A1821" s="20"/>
      <c r="B1821" s="21"/>
      <c r="C1821" s="20"/>
    </row>
    <row r="1822" spans="1:3" ht="15.75">
      <c r="A1822" s="20"/>
      <c r="B1822" s="21"/>
      <c r="C1822" s="20"/>
    </row>
    <row r="1823" spans="1:3" ht="15.75">
      <c r="A1823" s="20"/>
      <c r="B1823" s="21"/>
      <c r="C1823" s="20"/>
    </row>
    <row r="1824" spans="1:3" ht="15.75">
      <c r="A1824" s="20"/>
      <c r="B1824" s="21"/>
      <c r="C1824" s="20"/>
    </row>
    <row r="1825" spans="1:3" ht="15.75">
      <c r="A1825" s="20"/>
      <c r="B1825" s="21"/>
      <c r="C1825" s="20"/>
    </row>
    <row r="1826" spans="1:3" ht="15.75">
      <c r="A1826" s="20"/>
      <c r="B1826" s="21"/>
      <c r="C1826" s="20"/>
    </row>
    <row r="1827" spans="1:3" ht="15.75">
      <c r="A1827" s="20"/>
      <c r="B1827" s="21"/>
      <c r="C1827" s="20"/>
    </row>
    <row r="1828" spans="1:3" ht="15.75">
      <c r="A1828" s="20"/>
      <c r="B1828" s="21"/>
      <c r="C1828" s="20"/>
    </row>
    <row r="1829" spans="1:3" ht="15.75">
      <c r="A1829" s="20"/>
      <c r="B1829" s="21"/>
      <c r="C1829" s="20"/>
    </row>
    <row r="1830" spans="1:3" ht="15.75">
      <c r="A1830" s="20"/>
      <c r="B1830" s="21"/>
      <c r="C1830" s="20"/>
    </row>
    <row r="1831" spans="1:3" ht="15.75">
      <c r="A1831" s="20"/>
      <c r="B1831" s="21"/>
      <c r="C1831" s="20"/>
    </row>
    <row r="1832" spans="1:3" ht="15.75">
      <c r="A1832" s="20"/>
      <c r="B1832" s="21"/>
      <c r="C1832" s="20"/>
    </row>
    <row r="1833" spans="1:3" ht="15.75">
      <c r="A1833" s="20"/>
      <c r="B1833" s="21"/>
      <c r="C1833" s="20"/>
    </row>
    <row r="1834" spans="1:3" ht="15.75">
      <c r="A1834" s="20"/>
      <c r="B1834" s="21"/>
      <c r="C1834" s="20"/>
    </row>
    <row r="1835" spans="1:3" ht="15.75">
      <c r="A1835" s="20"/>
      <c r="B1835" s="21"/>
      <c r="C1835" s="20"/>
    </row>
    <row r="1836" spans="1:3" ht="15.75">
      <c r="A1836" s="20"/>
      <c r="B1836" s="21"/>
      <c r="C1836" s="20"/>
    </row>
    <row r="1837" spans="1:3" ht="15.75">
      <c r="A1837" s="20"/>
      <c r="B1837" s="21"/>
      <c r="C1837" s="20"/>
    </row>
    <row r="1838" spans="1:3" ht="15.75">
      <c r="A1838" s="20"/>
      <c r="B1838" s="21"/>
      <c r="C1838" s="20"/>
    </row>
    <row r="1839" spans="1:3" ht="15.75">
      <c r="A1839" s="20"/>
      <c r="B1839" s="21"/>
      <c r="C1839" s="20"/>
    </row>
    <row r="1840" spans="1:3" ht="15.75">
      <c r="A1840" s="20"/>
      <c r="B1840" s="21"/>
      <c r="C1840" s="20"/>
    </row>
    <row r="1841" spans="1:3" ht="15.75">
      <c r="A1841" s="20"/>
      <c r="B1841" s="21"/>
      <c r="C1841" s="20"/>
    </row>
    <row r="1842" spans="1:3" ht="15.75">
      <c r="A1842" s="20"/>
      <c r="B1842" s="21"/>
      <c r="C1842" s="20"/>
    </row>
    <row r="1843" spans="1:3" ht="15.75">
      <c r="A1843" s="20"/>
      <c r="B1843" s="21"/>
      <c r="C1843" s="20"/>
    </row>
    <row r="1844" spans="1:3" ht="15.75">
      <c r="A1844" s="20"/>
      <c r="B1844" s="21"/>
      <c r="C1844" s="20"/>
    </row>
    <row r="1845" spans="1:3" ht="15.75">
      <c r="A1845" s="20"/>
      <c r="B1845" s="21"/>
      <c r="C1845" s="20"/>
    </row>
    <row r="1846" spans="1:3" ht="15.75">
      <c r="A1846" s="20"/>
      <c r="B1846" s="21"/>
      <c r="C1846" s="20"/>
    </row>
    <row r="1847" spans="1:3" ht="15.75">
      <c r="A1847" s="20"/>
      <c r="B1847" s="21"/>
      <c r="C1847" s="20"/>
    </row>
    <row r="1848" spans="1:3" ht="15.75">
      <c r="A1848" s="20"/>
      <c r="B1848" s="21"/>
      <c r="C1848" s="20"/>
    </row>
    <row r="1849" spans="1:3" ht="15.75">
      <c r="A1849" s="20"/>
      <c r="B1849" s="21"/>
      <c r="C1849" s="20"/>
    </row>
    <row r="1850" spans="1:3" ht="15.75">
      <c r="A1850" s="20"/>
      <c r="B1850" s="21"/>
      <c r="C1850" s="20"/>
    </row>
    <row r="1851" spans="1:3" ht="15.75">
      <c r="A1851" s="20"/>
      <c r="B1851" s="21"/>
      <c r="C1851" s="20"/>
    </row>
    <row r="1852" spans="1:3" ht="15.75">
      <c r="A1852" s="20"/>
      <c r="B1852" s="21"/>
      <c r="C1852" s="20"/>
    </row>
    <row r="1853" spans="1:3" ht="15.75">
      <c r="A1853" s="20"/>
      <c r="B1853" s="21"/>
      <c r="C1853" s="20"/>
    </row>
    <row r="1854" spans="1:3" ht="15.75">
      <c r="A1854" s="20"/>
      <c r="B1854" s="21"/>
      <c r="C1854" s="20"/>
    </row>
    <row r="1855" spans="1:3" ht="15.75">
      <c r="A1855" s="20"/>
      <c r="B1855" s="21"/>
      <c r="C1855" s="20"/>
    </row>
    <row r="1856" spans="1:3" ht="15.75">
      <c r="A1856" s="20"/>
      <c r="B1856" s="21"/>
      <c r="C1856" s="20"/>
    </row>
    <row r="1857" spans="1:3" ht="15.75">
      <c r="A1857" s="20"/>
      <c r="B1857" s="21"/>
      <c r="C1857" s="20"/>
    </row>
    <row r="1858" spans="1:3" ht="15.75">
      <c r="A1858" s="20"/>
      <c r="B1858" s="21"/>
      <c r="C1858" s="20"/>
    </row>
    <row r="1859" spans="1:3" ht="15.75">
      <c r="A1859" s="20"/>
      <c r="B1859" s="21"/>
      <c r="C1859" s="20"/>
    </row>
    <row r="1860" spans="1:3" ht="15.75">
      <c r="A1860" s="20"/>
      <c r="B1860" s="21"/>
      <c r="C1860" s="20"/>
    </row>
    <row r="1861" spans="1:3" ht="15.75">
      <c r="A1861" s="20"/>
      <c r="B1861" s="21"/>
      <c r="C1861" s="20"/>
    </row>
    <row r="1862" spans="1:3" ht="15.75">
      <c r="A1862" s="20"/>
      <c r="B1862" s="21"/>
      <c r="C1862" s="20"/>
    </row>
    <row r="1863" spans="1:3" ht="15.75">
      <c r="A1863" s="20"/>
      <c r="B1863" s="21"/>
      <c r="C1863" s="20"/>
    </row>
    <row r="1864" spans="1:3" ht="15.75">
      <c r="A1864" s="20"/>
      <c r="B1864" s="21"/>
      <c r="C1864" s="20"/>
    </row>
    <row r="1865" spans="1:3" ht="15.75">
      <c r="A1865" s="20"/>
      <c r="B1865" s="21"/>
      <c r="C1865" s="20"/>
    </row>
    <row r="1866" spans="1:3" ht="15.75">
      <c r="A1866" s="20"/>
      <c r="B1866" s="21"/>
      <c r="C1866" s="20"/>
    </row>
    <row r="1867" spans="1:3" ht="15.75">
      <c r="A1867" s="20"/>
      <c r="B1867" s="21"/>
      <c r="C1867" s="20"/>
    </row>
    <row r="1868" spans="1:3" ht="15.75">
      <c r="A1868" s="20"/>
      <c r="B1868" s="21"/>
      <c r="C1868" s="20"/>
    </row>
    <row r="1869" spans="1:3" ht="15.75">
      <c r="A1869" s="20"/>
      <c r="B1869" s="21"/>
      <c r="C1869" s="20"/>
    </row>
    <row r="1870" spans="1:3" ht="15.75">
      <c r="A1870" s="20"/>
      <c r="B1870" s="21"/>
      <c r="C1870" s="20"/>
    </row>
    <row r="1871" spans="1:3" ht="15.75">
      <c r="A1871" s="20"/>
      <c r="B1871" s="21"/>
      <c r="C1871" s="20"/>
    </row>
    <row r="1872" spans="1:3" ht="15.75">
      <c r="A1872" s="20"/>
      <c r="B1872" s="21"/>
      <c r="C1872" s="20"/>
    </row>
    <row r="1873" spans="1:3" ht="15.75">
      <c r="A1873" s="20"/>
      <c r="B1873" s="21"/>
      <c r="C1873" s="20"/>
    </row>
    <row r="1874" spans="1:3" ht="15.75">
      <c r="A1874" s="20"/>
      <c r="B1874" s="21"/>
      <c r="C1874" s="20"/>
    </row>
    <row r="1875" spans="1:3" ht="15.75">
      <c r="A1875" s="20"/>
      <c r="B1875" s="21"/>
      <c r="C1875" s="20"/>
    </row>
    <row r="1876" spans="1:3" ht="15.75">
      <c r="A1876" s="20"/>
      <c r="B1876" s="21"/>
      <c r="C1876" s="20"/>
    </row>
    <row r="1877" spans="1:3" ht="15.75">
      <c r="A1877" s="20"/>
      <c r="B1877" s="21"/>
      <c r="C1877" s="20"/>
    </row>
    <row r="1878" spans="1:3" ht="15.75">
      <c r="A1878" s="20"/>
      <c r="B1878" s="21"/>
      <c r="C1878" s="20"/>
    </row>
    <row r="1879" spans="1:3" ht="15.75">
      <c r="A1879" s="20"/>
      <c r="B1879" s="21"/>
      <c r="C1879" s="20"/>
    </row>
    <row r="1880" spans="1:3" ht="15.75">
      <c r="A1880" s="20"/>
      <c r="B1880" s="21"/>
      <c r="C1880" s="20"/>
    </row>
    <row r="1881" spans="1:3" ht="15.75">
      <c r="A1881" s="20"/>
      <c r="B1881" s="21"/>
      <c r="C1881" s="20"/>
    </row>
    <row r="1882" spans="1:3" ht="15.75">
      <c r="A1882" s="20"/>
      <c r="B1882" s="21"/>
      <c r="C1882" s="20"/>
    </row>
    <row r="1883" spans="1:3" ht="15.75">
      <c r="A1883" s="20"/>
      <c r="B1883" s="21"/>
      <c r="C1883" s="20"/>
    </row>
    <row r="1884" spans="1:3" ht="15.75">
      <c r="A1884" s="20"/>
      <c r="B1884" s="21"/>
      <c r="C1884" s="20"/>
    </row>
    <row r="1885" spans="1:3" ht="15.75">
      <c r="A1885" s="20"/>
      <c r="B1885" s="21"/>
      <c r="C1885" s="20"/>
    </row>
    <row r="1886" spans="1:3" ht="15.75">
      <c r="A1886" s="20"/>
      <c r="B1886" s="21"/>
      <c r="C1886" s="20"/>
    </row>
    <row r="1887" spans="1:3" ht="15.75">
      <c r="A1887" s="20"/>
      <c r="B1887" s="21"/>
      <c r="C1887" s="20"/>
    </row>
    <row r="1888" spans="1:3" ht="15.75">
      <c r="A1888" s="20"/>
      <c r="B1888" s="21"/>
      <c r="C1888" s="20"/>
    </row>
    <row r="1889" spans="1:3" ht="15.75">
      <c r="A1889" s="20"/>
      <c r="B1889" s="21"/>
      <c r="C1889" s="20"/>
    </row>
    <row r="1890" spans="1:3" ht="15.75">
      <c r="A1890" s="20"/>
      <c r="B1890" s="21"/>
      <c r="C1890" s="20"/>
    </row>
    <row r="1891" spans="1:3" ht="15.75">
      <c r="A1891" s="20"/>
      <c r="B1891" s="21"/>
      <c r="C1891" s="20"/>
    </row>
    <row r="1892" spans="1:3" ht="15.75">
      <c r="A1892" s="20"/>
      <c r="B1892" s="21"/>
      <c r="C1892" s="20"/>
    </row>
    <row r="1893" spans="1:3" ht="15.75">
      <c r="A1893" s="20"/>
      <c r="B1893" s="21"/>
      <c r="C1893" s="20"/>
    </row>
    <row r="1894" spans="1:3" ht="15.75">
      <c r="A1894" s="20"/>
      <c r="B1894" s="21"/>
      <c r="C1894" s="20"/>
    </row>
    <row r="1895" spans="1:3" ht="15.75">
      <c r="A1895" s="20"/>
      <c r="B1895" s="21"/>
      <c r="C1895" s="20"/>
    </row>
    <row r="1896" spans="1:3" ht="15.75">
      <c r="A1896" s="20"/>
      <c r="B1896" s="21"/>
      <c r="C1896" s="20"/>
    </row>
    <row r="1897" spans="1:3" ht="15.75">
      <c r="A1897" s="20"/>
      <c r="B1897" s="21"/>
      <c r="C1897" s="20"/>
    </row>
    <row r="1898" spans="1:3" ht="15.75">
      <c r="A1898" s="20"/>
      <c r="B1898" s="21"/>
      <c r="C1898" s="20"/>
    </row>
    <row r="1899" spans="1:3" ht="15.75">
      <c r="A1899" s="20"/>
      <c r="B1899" s="21"/>
      <c r="C1899" s="20"/>
    </row>
    <row r="1900" spans="1:3" ht="15.75">
      <c r="A1900" s="20"/>
      <c r="B1900" s="21"/>
      <c r="C1900" s="20"/>
    </row>
    <row r="1901" spans="1:3" ht="15.75">
      <c r="A1901" s="20"/>
      <c r="B1901" s="21"/>
      <c r="C1901" s="20"/>
    </row>
    <row r="1902" spans="1:3" ht="15.75">
      <c r="A1902" s="20"/>
      <c r="B1902" s="21"/>
      <c r="C1902" s="20"/>
    </row>
    <row r="1903" spans="1:3" ht="15.75">
      <c r="A1903" s="20"/>
      <c r="B1903" s="21"/>
      <c r="C1903" s="20"/>
    </row>
    <row r="1904" spans="1:3" ht="15.75">
      <c r="A1904" s="20"/>
      <c r="B1904" s="21"/>
      <c r="C1904" s="20"/>
    </row>
    <row r="1905" spans="1:3" ht="15.75">
      <c r="A1905" s="20"/>
      <c r="B1905" s="21"/>
      <c r="C1905" s="20"/>
    </row>
    <row r="1906" spans="1:3" ht="15.75">
      <c r="A1906" s="20"/>
      <c r="B1906" s="21"/>
      <c r="C1906" s="20"/>
    </row>
    <row r="1907" spans="1:3" ht="15.75">
      <c r="A1907" s="20"/>
      <c r="B1907" s="21"/>
      <c r="C1907" s="20"/>
    </row>
    <row r="1908" spans="1:3" ht="15.75">
      <c r="A1908" s="20"/>
      <c r="B1908" s="21"/>
      <c r="C1908" s="20"/>
    </row>
    <row r="1909" spans="1:3" ht="15.75">
      <c r="A1909" s="20"/>
      <c r="B1909" s="21"/>
      <c r="C1909" s="20"/>
    </row>
    <row r="1910" spans="1:3" ht="15.75">
      <c r="A1910" s="20"/>
      <c r="B1910" s="21"/>
      <c r="C1910" s="20"/>
    </row>
    <row r="1911" spans="1:3" ht="15.75">
      <c r="A1911" s="20"/>
      <c r="B1911" s="21"/>
      <c r="C1911" s="20"/>
    </row>
    <row r="1912" spans="1:3" ht="15.75">
      <c r="A1912" s="20"/>
      <c r="B1912" s="21"/>
      <c r="C1912" s="20"/>
    </row>
    <row r="1913" spans="1:3" ht="15.75">
      <c r="A1913" s="20"/>
      <c r="B1913" s="21"/>
      <c r="C1913" s="20"/>
    </row>
    <row r="1914" spans="1:3" ht="15.75">
      <c r="A1914" s="20"/>
      <c r="B1914" s="21"/>
      <c r="C1914" s="20"/>
    </row>
    <row r="1915" spans="1:3" ht="15.75">
      <c r="A1915" s="20"/>
      <c r="B1915" s="21"/>
      <c r="C1915" s="20"/>
    </row>
    <row r="1916" spans="1:3" ht="15.75">
      <c r="A1916" s="20"/>
      <c r="B1916" s="21"/>
      <c r="C1916" s="20"/>
    </row>
    <row r="1917" spans="1:3" ht="15.75">
      <c r="A1917" s="20"/>
      <c r="B1917" s="21"/>
      <c r="C1917" s="20"/>
    </row>
    <row r="1918" spans="1:2" ht="15.75">
      <c r="A1918" s="20"/>
      <c r="B1918" s="21"/>
    </row>
    <row r="1919" spans="1:3" ht="15.75">
      <c r="A1919" s="20"/>
      <c r="B1919" s="21"/>
      <c r="C1919" s="20"/>
    </row>
    <row r="1920" spans="1:3" ht="15.75">
      <c r="A1920" s="20"/>
      <c r="B1920" s="21"/>
      <c r="C1920" s="20"/>
    </row>
    <row r="1921" spans="1:3" ht="15.75">
      <c r="A1921" s="20"/>
      <c r="B1921" s="21"/>
      <c r="C1921" s="20"/>
    </row>
    <row r="1922" spans="1:3" ht="15.75">
      <c r="A1922" s="20"/>
      <c r="B1922" s="21"/>
      <c r="C1922" s="20"/>
    </row>
    <row r="1923" spans="1:3" ht="15.75">
      <c r="A1923" s="20"/>
      <c r="B1923" s="21"/>
      <c r="C1923" s="20"/>
    </row>
    <row r="1924" spans="1:3" ht="15.75">
      <c r="A1924" s="20"/>
      <c r="B1924" s="21"/>
      <c r="C1924" s="20"/>
    </row>
    <row r="1925" spans="1:3" ht="15.75">
      <c r="A1925" s="20"/>
      <c r="B1925" s="21"/>
      <c r="C1925" s="20"/>
    </row>
    <row r="1926" spans="1:3" ht="15.75">
      <c r="A1926" s="20"/>
      <c r="B1926" s="21"/>
      <c r="C1926" s="20"/>
    </row>
    <row r="1927" spans="1:3" ht="15.75">
      <c r="A1927" s="20"/>
      <c r="B1927" s="21"/>
      <c r="C1927" s="20"/>
    </row>
    <row r="1928" spans="1:3" ht="15.75">
      <c r="A1928" s="20"/>
      <c r="B1928" s="21"/>
      <c r="C1928" s="20"/>
    </row>
    <row r="1929" spans="1:3" ht="15.75">
      <c r="A1929" s="20"/>
      <c r="B1929" s="21"/>
      <c r="C1929" s="20"/>
    </row>
    <row r="1930" spans="1:3" ht="15.75">
      <c r="A1930" s="20"/>
      <c r="B1930" s="21"/>
      <c r="C1930" s="20"/>
    </row>
    <row r="1931" spans="1:3" ht="15.75">
      <c r="A1931" s="20"/>
      <c r="B1931" s="21"/>
      <c r="C1931" s="20"/>
    </row>
    <row r="1932" spans="1:3" ht="15.75">
      <c r="A1932" s="20"/>
      <c r="B1932" s="21"/>
      <c r="C1932" s="20"/>
    </row>
    <row r="1933" spans="1:3" ht="15.75">
      <c r="A1933" s="20"/>
      <c r="B1933" s="21"/>
      <c r="C1933" s="20"/>
    </row>
    <row r="1934" spans="1:3" ht="15.75">
      <c r="A1934" s="20"/>
      <c r="B1934" s="21"/>
      <c r="C1934" s="20"/>
    </row>
    <row r="1935" spans="1:3" ht="15.75">
      <c r="A1935" s="20"/>
      <c r="B1935" s="21"/>
      <c r="C1935" s="20"/>
    </row>
    <row r="1936" spans="1:3" ht="15.75">
      <c r="A1936" s="20"/>
      <c r="B1936" s="21"/>
      <c r="C1936" s="20"/>
    </row>
    <row r="1937" spans="1:3" ht="15.75">
      <c r="A1937" s="20"/>
      <c r="B1937" s="21"/>
      <c r="C1937" s="20"/>
    </row>
    <row r="1938" spans="1:3" ht="15.75">
      <c r="A1938" s="20"/>
      <c r="B1938" s="21"/>
      <c r="C1938" s="20"/>
    </row>
    <row r="1939" spans="1:3" ht="15.75">
      <c r="A1939" s="20"/>
      <c r="B1939" s="21"/>
      <c r="C1939" s="20"/>
    </row>
    <row r="1940" spans="1:3" ht="15.75">
      <c r="A1940" s="20"/>
      <c r="B1940" s="21"/>
      <c r="C1940" s="20"/>
    </row>
    <row r="1941" spans="1:3" ht="15.75">
      <c r="A1941" s="20"/>
      <c r="B1941" s="21"/>
      <c r="C1941" s="20"/>
    </row>
    <row r="1942" spans="1:3" ht="15.75">
      <c r="A1942" s="20"/>
      <c r="B1942" s="21"/>
      <c r="C1942" s="20"/>
    </row>
    <row r="1943" spans="1:3" ht="15.75">
      <c r="A1943" s="20"/>
      <c r="B1943" s="21"/>
      <c r="C1943" s="20"/>
    </row>
    <row r="1944" spans="1:3" ht="15.75">
      <c r="A1944" s="20"/>
      <c r="B1944" s="21"/>
      <c r="C1944" s="20"/>
    </row>
    <row r="1945" spans="1:3" ht="15.75">
      <c r="A1945" s="20"/>
      <c r="B1945" s="21"/>
      <c r="C1945" s="20"/>
    </row>
    <row r="1946" spans="1:3" ht="15.75">
      <c r="A1946" s="20"/>
      <c r="B1946" s="21"/>
      <c r="C1946" s="20"/>
    </row>
    <row r="1947" spans="1:3" ht="15.75">
      <c r="A1947" s="20"/>
      <c r="B1947" s="21"/>
      <c r="C1947" s="20"/>
    </row>
    <row r="1948" spans="1:3" ht="15.75">
      <c r="A1948" s="20"/>
      <c r="B1948" s="21"/>
      <c r="C1948" s="20"/>
    </row>
    <row r="1949" spans="1:3" ht="15.75">
      <c r="A1949" s="20"/>
      <c r="B1949" s="21"/>
      <c r="C1949" s="20"/>
    </row>
    <row r="1950" spans="1:3" ht="15.75">
      <c r="A1950" s="20"/>
      <c r="B1950" s="21"/>
      <c r="C1950" s="20"/>
    </row>
    <row r="1951" spans="1:3" ht="15.75">
      <c r="A1951" s="20"/>
      <c r="B1951" s="21"/>
      <c r="C1951" s="20"/>
    </row>
    <row r="1952" spans="1:3" ht="15.75">
      <c r="A1952" s="20"/>
      <c r="B1952" s="21"/>
      <c r="C1952" s="20"/>
    </row>
    <row r="1953" spans="1:3" ht="15.75">
      <c r="A1953" s="20"/>
      <c r="B1953" s="21"/>
      <c r="C1953" s="20"/>
    </row>
    <row r="1954" spans="1:3" ht="15.75">
      <c r="A1954" s="20"/>
      <c r="B1954" s="21"/>
      <c r="C1954" s="20"/>
    </row>
    <row r="1955" spans="1:3" ht="15.75">
      <c r="A1955" s="20"/>
      <c r="B1955" s="21"/>
      <c r="C1955" s="20"/>
    </row>
    <row r="1956" spans="1:3" ht="15.75">
      <c r="A1956" s="20"/>
      <c r="B1956" s="21"/>
      <c r="C1956" s="20"/>
    </row>
    <row r="1957" spans="1:3" ht="15.75">
      <c r="A1957" s="20"/>
      <c r="B1957" s="21"/>
      <c r="C1957" s="20"/>
    </row>
    <row r="1958" spans="1:3" ht="15.75">
      <c r="A1958" s="20"/>
      <c r="B1958" s="21"/>
      <c r="C1958" s="20"/>
    </row>
    <row r="1959" spans="1:3" ht="15.75">
      <c r="A1959" s="20"/>
      <c r="B1959" s="21"/>
      <c r="C1959" s="20"/>
    </row>
    <row r="1960" spans="1:3" ht="15.75">
      <c r="A1960" s="20"/>
      <c r="B1960" s="21"/>
      <c r="C1960" s="20"/>
    </row>
    <row r="1961" spans="1:3" ht="15.75">
      <c r="A1961" s="20"/>
      <c r="B1961" s="21"/>
      <c r="C1961" s="20"/>
    </row>
    <row r="1962" spans="1:3" ht="15.75">
      <c r="A1962" s="20"/>
      <c r="B1962" s="21"/>
      <c r="C1962" s="20"/>
    </row>
    <row r="1963" spans="1:3" ht="15.75">
      <c r="A1963" s="20"/>
      <c r="B1963" s="21"/>
      <c r="C1963" s="20"/>
    </row>
    <row r="1964" spans="1:3" ht="15.75">
      <c r="A1964" s="20"/>
      <c r="B1964" s="21"/>
      <c r="C1964" s="20"/>
    </row>
    <row r="1965" spans="1:3" ht="15.75">
      <c r="A1965" s="20"/>
      <c r="B1965" s="21"/>
      <c r="C1965" s="20"/>
    </row>
    <row r="1966" spans="1:3" ht="15.75">
      <c r="A1966" s="20"/>
      <c r="B1966" s="21"/>
      <c r="C1966" s="20"/>
    </row>
    <row r="1967" spans="1:3" ht="15.75">
      <c r="A1967" s="20"/>
      <c r="B1967" s="21"/>
      <c r="C1967" s="20"/>
    </row>
    <row r="1968" spans="1:3" ht="15.75">
      <c r="A1968" s="20"/>
      <c r="B1968" s="21"/>
      <c r="C1968" s="20"/>
    </row>
    <row r="1969" spans="1:3" ht="15.75">
      <c r="A1969" s="20"/>
      <c r="B1969" s="21"/>
      <c r="C1969" s="20"/>
    </row>
    <row r="1970" spans="1:3" ht="15.75">
      <c r="A1970" s="20"/>
      <c r="B1970" s="21"/>
      <c r="C1970" s="20"/>
    </row>
    <row r="1971" spans="1:3" ht="15.75">
      <c r="A1971" s="20"/>
      <c r="B1971" s="21"/>
      <c r="C1971" s="20"/>
    </row>
    <row r="1972" spans="1:3" ht="15.75">
      <c r="A1972" s="20"/>
      <c r="B1972" s="21"/>
      <c r="C1972" s="20"/>
    </row>
    <row r="1973" spans="1:3" ht="15.75">
      <c r="A1973" s="20"/>
      <c r="B1973" s="21"/>
      <c r="C1973" s="20"/>
    </row>
    <row r="1974" spans="1:3" ht="15.75">
      <c r="A1974" s="20"/>
      <c r="B1974" s="21"/>
      <c r="C1974" s="20"/>
    </row>
    <row r="1975" spans="1:3" ht="15.75">
      <c r="A1975" s="20"/>
      <c r="B1975" s="21"/>
      <c r="C1975" s="20"/>
    </row>
    <row r="1976" spans="1:3" ht="15.75">
      <c r="A1976" s="20"/>
      <c r="B1976" s="21"/>
      <c r="C1976" s="20"/>
    </row>
    <row r="1977" spans="1:3" ht="15.75">
      <c r="A1977" s="20"/>
      <c r="B1977" s="21"/>
      <c r="C1977" s="20"/>
    </row>
    <row r="1978" spans="1:3" ht="15.75">
      <c r="A1978" s="20"/>
      <c r="B1978" s="21"/>
      <c r="C1978" s="20"/>
    </row>
    <row r="1979" spans="1:3" ht="15.75">
      <c r="A1979" s="20"/>
      <c r="B1979" s="21"/>
      <c r="C1979" s="20"/>
    </row>
    <row r="1980" spans="1:3" ht="15.75">
      <c r="A1980" s="20"/>
      <c r="B1980" s="21"/>
      <c r="C1980" s="20"/>
    </row>
    <row r="1981" spans="1:3" ht="15.75">
      <c r="A1981" s="20"/>
      <c r="B1981" s="21"/>
      <c r="C1981" s="20"/>
    </row>
    <row r="1982" spans="1:3" ht="15.75">
      <c r="A1982" s="20"/>
      <c r="B1982" s="21"/>
      <c r="C1982" s="20"/>
    </row>
    <row r="1983" spans="1:3" ht="15.75">
      <c r="A1983" s="20"/>
      <c r="B1983" s="21"/>
      <c r="C1983" s="20"/>
    </row>
    <row r="1984" spans="1:3" ht="15.75">
      <c r="A1984" s="20"/>
      <c r="B1984" s="21"/>
      <c r="C1984" s="20"/>
    </row>
    <row r="1985" spans="1:3" ht="15.75">
      <c r="A1985" s="20"/>
      <c r="B1985" s="21"/>
      <c r="C1985" s="20"/>
    </row>
    <row r="1986" spans="1:3" ht="15.75">
      <c r="A1986" s="20"/>
      <c r="B1986" s="21"/>
      <c r="C1986" s="20"/>
    </row>
    <row r="1987" spans="1:3" ht="15.75">
      <c r="A1987" s="20"/>
      <c r="B1987" s="21"/>
      <c r="C1987" s="20"/>
    </row>
    <row r="1988" spans="1:3" ht="15.75">
      <c r="A1988" s="20"/>
      <c r="B1988" s="21"/>
      <c r="C1988" s="20"/>
    </row>
    <row r="1989" spans="1:3" ht="15.75">
      <c r="A1989" s="20"/>
      <c r="B1989" s="21"/>
      <c r="C1989" s="20"/>
    </row>
    <row r="1990" spans="1:3" ht="15.75">
      <c r="A1990" s="20"/>
      <c r="B1990" s="21"/>
      <c r="C1990" s="20"/>
    </row>
    <row r="1991" spans="1:3" ht="15.75">
      <c r="A1991" s="20"/>
      <c r="B1991" s="21"/>
      <c r="C1991" s="20"/>
    </row>
    <row r="1992" spans="1:3" ht="15.75">
      <c r="A1992" s="20"/>
      <c r="B1992" s="21"/>
      <c r="C1992" s="20"/>
    </row>
    <row r="1993" spans="1:3" ht="15.75">
      <c r="A1993" s="20"/>
      <c r="B1993" s="21"/>
      <c r="C1993" s="20"/>
    </row>
    <row r="1994" spans="1:3" ht="15.75">
      <c r="A1994" s="20"/>
      <c r="B1994" s="21"/>
      <c r="C1994" s="20"/>
    </row>
    <row r="1995" spans="1:3" ht="15.75">
      <c r="A1995" s="20"/>
      <c r="B1995" s="21"/>
      <c r="C1995" s="20"/>
    </row>
    <row r="1996" spans="1:3" ht="15.75">
      <c r="A1996" s="20"/>
      <c r="B1996" s="21"/>
      <c r="C1996" s="20"/>
    </row>
    <row r="1997" spans="1:3" ht="15.75">
      <c r="A1997" s="20"/>
      <c r="B1997" s="21"/>
      <c r="C1997" s="20"/>
    </row>
    <row r="1998" spans="1:3" ht="15.75">
      <c r="A1998" s="20"/>
      <c r="B1998" s="21"/>
      <c r="C1998" s="20"/>
    </row>
    <row r="1999" spans="1:3" ht="15.75">
      <c r="A1999" s="20"/>
      <c r="B1999" s="21"/>
      <c r="C1999" s="20"/>
    </row>
    <row r="2000" spans="1:3" ht="15.75">
      <c r="A2000" s="20"/>
      <c r="B2000" s="21"/>
      <c r="C2000" s="20"/>
    </row>
    <row r="2001" spans="1:3" ht="15.75">
      <c r="A2001" s="20"/>
      <c r="B2001" s="21"/>
      <c r="C2001" s="20"/>
    </row>
    <row r="2002" spans="1:3" ht="15.75">
      <c r="A2002" s="20"/>
      <c r="B2002" s="21"/>
      <c r="C2002" s="20"/>
    </row>
    <row r="2003" spans="1:3" ht="15.75">
      <c r="A2003" s="20"/>
      <c r="B2003" s="21"/>
      <c r="C2003" s="20"/>
    </row>
    <row r="2004" spans="1:3" ht="15.75">
      <c r="A2004" s="20"/>
      <c r="B2004" s="21"/>
      <c r="C2004" s="20"/>
    </row>
    <row r="2005" spans="1:3" ht="15.75">
      <c r="A2005" s="20"/>
      <c r="B2005" s="21"/>
      <c r="C2005" s="20"/>
    </row>
    <row r="2006" spans="1:3" ht="15.75">
      <c r="A2006" s="20"/>
      <c r="B2006" s="21"/>
      <c r="C2006" s="20"/>
    </row>
    <row r="2007" spans="1:3" ht="15.75">
      <c r="A2007" s="20"/>
      <c r="B2007" s="21"/>
      <c r="C2007" s="20"/>
    </row>
    <row r="2008" spans="1:3" ht="15.75">
      <c r="A2008" s="20"/>
      <c r="B2008" s="21"/>
      <c r="C2008" s="20"/>
    </row>
    <row r="2009" spans="1:3" ht="15.75">
      <c r="A2009" s="20"/>
      <c r="B2009" s="21"/>
      <c r="C2009" s="20"/>
    </row>
    <row r="2010" spans="1:3" ht="15.75">
      <c r="A2010" s="20"/>
      <c r="B2010" s="21"/>
      <c r="C2010" s="20"/>
    </row>
    <row r="2011" spans="1:3" ht="15.75">
      <c r="A2011" s="20"/>
      <c r="B2011" s="21"/>
      <c r="C2011" s="20"/>
    </row>
    <row r="2012" spans="1:3" ht="15.75">
      <c r="A2012" s="20"/>
      <c r="B2012" s="21"/>
      <c r="C2012" s="20"/>
    </row>
    <row r="2013" spans="1:3" ht="15.75">
      <c r="A2013" s="20"/>
      <c r="B2013" s="21"/>
      <c r="C2013" s="20"/>
    </row>
    <row r="2014" spans="1:3" ht="15.75">
      <c r="A2014" s="20"/>
      <c r="B2014" s="21"/>
      <c r="C2014" s="20"/>
    </row>
    <row r="2015" spans="1:3" ht="15.75">
      <c r="A2015" s="20"/>
      <c r="B2015" s="21"/>
      <c r="C2015" s="20"/>
    </row>
    <row r="2016" spans="1:3" ht="15.75">
      <c r="A2016" s="20"/>
      <c r="B2016" s="21"/>
      <c r="C2016" s="20"/>
    </row>
    <row r="2017" spans="1:3" ht="15.75">
      <c r="A2017" s="20"/>
      <c r="B2017" s="21"/>
      <c r="C2017" s="20"/>
    </row>
    <row r="2018" spans="1:3" ht="15.75">
      <c r="A2018" s="20"/>
      <c r="B2018" s="21"/>
      <c r="C2018" s="20"/>
    </row>
    <row r="2019" spans="1:3" ht="15.75">
      <c r="A2019" s="20"/>
      <c r="B2019" s="21"/>
      <c r="C2019" s="20"/>
    </row>
    <row r="2020" spans="1:3" ht="15.75">
      <c r="A2020" s="20"/>
      <c r="B2020" s="21"/>
      <c r="C2020" s="20"/>
    </row>
    <row r="2021" spans="1:3" ht="15.75">
      <c r="A2021" s="20"/>
      <c r="B2021" s="21"/>
      <c r="C2021" s="20"/>
    </row>
    <row r="2022" spans="1:3" ht="15.75">
      <c r="A2022" s="20"/>
      <c r="B2022" s="21"/>
      <c r="C2022" s="20"/>
    </row>
    <row r="2023" spans="1:3" ht="15.75">
      <c r="A2023" s="20"/>
      <c r="B2023" s="21"/>
      <c r="C2023" s="20"/>
    </row>
    <row r="2024" spans="1:3" ht="15.75">
      <c r="A2024" s="20"/>
      <c r="B2024" s="21"/>
      <c r="C2024" s="20"/>
    </row>
    <row r="2025" spans="1:3" ht="15.75">
      <c r="A2025" s="20"/>
      <c r="B2025" s="21"/>
      <c r="C2025" s="20"/>
    </row>
    <row r="2026" spans="1:3" ht="15.75">
      <c r="A2026" s="20"/>
      <c r="B2026" s="21"/>
      <c r="C2026" s="20"/>
    </row>
    <row r="2027" spans="1:3" ht="15.75">
      <c r="A2027" s="20"/>
      <c r="B2027" s="21"/>
      <c r="C2027" s="20"/>
    </row>
    <row r="2028" spans="1:3" ht="15.75">
      <c r="A2028" s="20"/>
      <c r="B2028" s="21"/>
      <c r="C2028" s="20"/>
    </row>
    <row r="2029" spans="1:3" ht="15.75">
      <c r="A2029" s="20"/>
      <c r="B2029" s="21"/>
      <c r="C2029" s="20"/>
    </row>
    <row r="2030" spans="1:3" ht="15.75">
      <c r="A2030" s="20"/>
      <c r="B2030" s="21"/>
      <c r="C2030" s="20"/>
    </row>
    <row r="2031" spans="1:3" ht="15.75">
      <c r="A2031" s="20"/>
      <c r="B2031" s="21"/>
      <c r="C2031" s="20"/>
    </row>
    <row r="2032" spans="1:3" ht="15.75">
      <c r="A2032" s="20"/>
      <c r="B2032" s="21"/>
      <c r="C2032" s="20"/>
    </row>
    <row r="2033" spans="1:3" ht="15.75">
      <c r="A2033" s="20"/>
      <c r="B2033" s="21"/>
      <c r="C2033" s="20"/>
    </row>
    <row r="2034" spans="1:3" ht="15.75">
      <c r="A2034" s="20"/>
      <c r="B2034" s="21"/>
      <c r="C2034" s="20"/>
    </row>
    <row r="2035" spans="1:3" ht="15.75">
      <c r="A2035" s="20"/>
      <c r="B2035" s="21"/>
      <c r="C2035" s="20"/>
    </row>
    <row r="2036" spans="1:3" ht="15.75">
      <c r="A2036" s="20"/>
      <c r="B2036" s="21"/>
      <c r="C2036" s="20"/>
    </row>
    <row r="2037" spans="1:3" ht="15.75">
      <c r="A2037" s="20"/>
      <c r="B2037" s="21"/>
      <c r="C2037" s="20"/>
    </row>
    <row r="2038" spans="1:3" ht="15.75">
      <c r="A2038" s="20"/>
      <c r="B2038" s="21"/>
      <c r="C2038" s="20"/>
    </row>
    <row r="2039" spans="1:3" ht="15.75">
      <c r="A2039" s="20"/>
      <c r="B2039" s="21"/>
      <c r="C2039" s="20"/>
    </row>
    <row r="2040" spans="1:3" ht="15.75">
      <c r="A2040" s="20"/>
      <c r="B2040" s="21"/>
      <c r="C2040" s="20"/>
    </row>
    <row r="2041" spans="1:3" ht="15.75">
      <c r="A2041" s="20"/>
      <c r="B2041" s="21"/>
      <c r="C2041" s="20"/>
    </row>
    <row r="2042" spans="1:3" ht="15.75">
      <c r="A2042" s="20"/>
      <c r="B2042" s="21"/>
      <c r="C2042" s="20"/>
    </row>
    <row r="2043" spans="1:3" ht="15.75">
      <c r="A2043" s="20"/>
      <c r="B2043" s="21"/>
      <c r="C2043" s="20"/>
    </row>
    <row r="2044" spans="1:3" ht="15.75">
      <c r="A2044" s="20"/>
      <c r="B2044" s="21"/>
      <c r="C2044" s="20"/>
    </row>
    <row r="2045" spans="1:3" ht="15.75">
      <c r="A2045" s="20"/>
      <c r="B2045" s="21"/>
      <c r="C2045" s="20"/>
    </row>
    <row r="2046" spans="1:3" ht="15.75">
      <c r="A2046" s="20"/>
      <c r="B2046" s="21"/>
      <c r="C2046" s="20"/>
    </row>
    <row r="2047" spans="1:3" ht="15.75">
      <c r="A2047" s="20"/>
      <c r="B2047" s="21"/>
      <c r="C2047" s="20"/>
    </row>
    <row r="2048" spans="1:3" ht="15.75">
      <c r="A2048" s="20"/>
      <c r="B2048" s="21"/>
      <c r="C2048" s="20"/>
    </row>
    <row r="2049" spans="1:3" ht="15.75">
      <c r="A2049" s="20"/>
      <c r="B2049" s="21"/>
      <c r="C2049" s="20"/>
    </row>
    <row r="2050" spans="1:3" ht="15.75">
      <c r="A2050" s="20"/>
      <c r="B2050" s="21"/>
      <c r="C2050" s="20"/>
    </row>
    <row r="2051" spans="1:3" ht="15.75">
      <c r="A2051" s="20"/>
      <c r="B2051" s="21"/>
      <c r="C2051" s="20"/>
    </row>
    <row r="2052" spans="1:3" ht="15.75">
      <c r="A2052" s="20"/>
      <c r="B2052" s="21"/>
      <c r="C2052" s="20"/>
    </row>
    <row r="2053" spans="1:3" ht="15.75">
      <c r="A2053" s="20"/>
      <c r="B2053" s="21"/>
      <c r="C2053" s="20"/>
    </row>
    <row r="2054" spans="1:3" ht="15.75">
      <c r="A2054" s="20"/>
      <c r="B2054" s="21"/>
      <c r="C2054" s="20"/>
    </row>
    <row r="2055" spans="1:3" ht="15.75">
      <c r="A2055" s="20"/>
      <c r="B2055" s="21"/>
      <c r="C2055" s="20"/>
    </row>
    <row r="2056" spans="1:3" ht="15.75">
      <c r="A2056" s="20"/>
      <c r="B2056" s="21"/>
      <c r="C2056" s="20"/>
    </row>
    <row r="2057" spans="1:3" ht="15.75">
      <c r="A2057" s="20"/>
      <c r="B2057" s="21"/>
      <c r="C2057" s="20"/>
    </row>
    <row r="2058" spans="1:3" ht="15.75">
      <c r="A2058" s="20"/>
      <c r="B2058" s="21"/>
      <c r="C2058" s="20"/>
    </row>
    <row r="2059" spans="1:3" ht="15.75">
      <c r="A2059" s="20"/>
      <c r="B2059" s="21"/>
      <c r="C2059" s="20"/>
    </row>
    <row r="2060" spans="1:3" ht="15.75">
      <c r="A2060" s="20"/>
      <c r="B2060" s="21"/>
      <c r="C2060" s="20"/>
    </row>
    <row r="2061" spans="1:3" ht="15.75">
      <c r="A2061" s="20"/>
      <c r="B2061" s="21"/>
      <c r="C2061" s="20"/>
    </row>
  </sheetData>
  <sheetProtection/>
  <mergeCells count="91">
    <mergeCell ref="F1:G1"/>
    <mergeCell ref="A2:G2"/>
    <mergeCell ref="A3:A4"/>
    <mergeCell ref="E3:G3"/>
    <mergeCell ref="A5:G5"/>
    <mergeCell ref="A45:G45"/>
    <mergeCell ref="A67:G67"/>
    <mergeCell ref="A506:G506"/>
    <mergeCell ref="B537:B538"/>
    <mergeCell ref="C537:C538"/>
    <mergeCell ref="D537:D538"/>
    <mergeCell ref="E537:E538"/>
    <mergeCell ref="F537:F538"/>
    <mergeCell ref="G537:G538"/>
    <mergeCell ref="B540:B541"/>
    <mergeCell ref="E540:E541"/>
    <mergeCell ref="F540:F541"/>
    <mergeCell ref="B542:B544"/>
    <mergeCell ref="F542:F544"/>
    <mergeCell ref="B545:B546"/>
    <mergeCell ref="C545:C546"/>
    <mergeCell ref="D545:D546"/>
    <mergeCell ref="E545:E546"/>
    <mergeCell ref="F545:F546"/>
    <mergeCell ref="B547:B549"/>
    <mergeCell ref="C547:C548"/>
    <mergeCell ref="D547:D548"/>
    <mergeCell ref="E547:E548"/>
    <mergeCell ref="F547:F548"/>
    <mergeCell ref="B550:B551"/>
    <mergeCell ref="C550:C551"/>
    <mergeCell ref="D550:D551"/>
    <mergeCell ref="E550:E551"/>
    <mergeCell ref="F550:F551"/>
    <mergeCell ref="B552:B553"/>
    <mergeCell ref="B554:B555"/>
    <mergeCell ref="B556:B557"/>
    <mergeCell ref="B558:B559"/>
    <mergeCell ref="B560:B561"/>
    <mergeCell ref="C560:C561"/>
    <mergeCell ref="D560:D561"/>
    <mergeCell ref="E560:E561"/>
    <mergeCell ref="F560:F561"/>
    <mergeCell ref="G560:G561"/>
    <mergeCell ref="B563:B564"/>
    <mergeCell ref="C563:C564"/>
    <mergeCell ref="D563:D564"/>
    <mergeCell ref="E563:E564"/>
    <mergeCell ref="F563:F564"/>
    <mergeCell ref="G563:G564"/>
    <mergeCell ref="B567:B568"/>
    <mergeCell ref="C567:C568"/>
    <mergeCell ref="D567:D568"/>
    <mergeCell ref="E567:E568"/>
    <mergeCell ref="F567:F568"/>
    <mergeCell ref="G567:G568"/>
    <mergeCell ref="B569:B570"/>
    <mergeCell ref="C569:C570"/>
    <mergeCell ref="D569:D570"/>
    <mergeCell ref="E569:E570"/>
    <mergeCell ref="F569:F570"/>
    <mergeCell ref="G569:G570"/>
    <mergeCell ref="B571:B572"/>
    <mergeCell ref="C571:C572"/>
    <mergeCell ref="D571:D572"/>
    <mergeCell ref="E571:E572"/>
    <mergeCell ref="F571:F572"/>
    <mergeCell ref="G571:G572"/>
    <mergeCell ref="B573:B575"/>
    <mergeCell ref="C573:C574"/>
    <mergeCell ref="D573:D574"/>
    <mergeCell ref="E573:E574"/>
    <mergeCell ref="F573:F574"/>
    <mergeCell ref="G573:G574"/>
    <mergeCell ref="B576:B577"/>
    <mergeCell ref="C576:C577"/>
    <mergeCell ref="D576:D577"/>
    <mergeCell ref="E576:E577"/>
    <mergeCell ref="F576:F577"/>
    <mergeCell ref="G576:G577"/>
    <mergeCell ref="B591:B595"/>
    <mergeCell ref="A661:G662"/>
    <mergeCell ref="A822:G822"/>
    <mergeCell ref="A829:G830"/>
    <mergeCell ref="A832:G832"/>
    <mergeCell ref="A834:G834"/>
    <mergeCell ref="A835:G835"/>
    <mergeCell ref="A990:G990"/>
    <mergeCell ref="A1009:G1009"/>
    <mergeCell ref="A1108:G1108"/>
    <mergeCell ref="A1174:G1174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ТРИО</cp:lastModifiedBy>
  <cp:lastPrinted>2017-08-03T13:43:38Z</cp:lastPrinted>
  <dcterms:created xsi:type="dcterms:W3CDTF">1998-09-04T04:32:29Z</dcterms:created>
  <dcterms:modified xsi:type="dcterms:W3CDTF">2017-09-20T12:11:08Z</dcterms:modified>
  <cp:category/>
  <cp:version/>
  <cp:contentType/>
  <cp:contentStatus/>
</cp:coreProperties>
</file>