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9000" activeTab="0"/>
  </bookViews>
  <sheets>
    <sheet name="Лист1 (2)" sheetId="1" r:id="rId1"/>
  </sheets>
  <definedNames>
    <definedName name="_xlnm.Print_Titles" localSheetId="0">'Лист1 (2)'!$3:$4</definedName>
    <definedName name="_xlnm.Print_Area" localSheetId="0">'Лист1 (2)'!$A$1:$G$1200</definedName>
  </definedNames>
  <calcPr fullCalcOnLoad="1"/>
</workbook>
</file>

<file path=xl/sharedStrings.xml><?xml version="1.0" encoding="utf-8"?>
<sst xmlns="http://schemas.openxmlformats.org/spreadsheetml/2006/main" count="2078" uniqueCount="480">
  <si>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</si>
  <si>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</si>
  <si>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</si>
  <si>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</si>
  <si>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</si>
  <si>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</si>
  <si>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</si>
  <si>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</si>
  <si>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Промышленность</t>
  </si>
  <si>
    <t>%</t>
  </si>
  <si>
    <t>Основные фонды</t>
  </si>
  <si>
    <t>Прибыль(убыток) - сальдо</t>
  </si>
  <si>
    <t xml:space="preserve">          из нее:</t>
  </si>
  <si>
    <t>прогноз</t>
  </si>
  <si>
    <t>- " -</t>
  </si>
  <si>
    <t>Прибыль, необлагаемая налогом (льготы)</t>
  </si>
  <si>
    <t>Убытки</t>
  </si>
  <si>
    <t>в том числе:</t>
  </si>
  <si>
    <t>Бытовые услуги</t>
  </si>
  <si>
    <t>Услуги связи</t>
  </si>
  <si>
    <t>Услуги учреждений культуры</t>
  </si>
  <si>
    <t>Услуги физической культуры и спорта</t>
  </si>
  <si>
    <t>Санаторно-оздоровительные услуги</t>
  </si>
  <si>
    <t>Услуги правового характера</t>
  </si>
  <si>
    <t>Агропромышленный комплекс</t>
  </si>
  <si>
    <t xml:space="preserve">     все категории хозяйств</t>
  </si>
  <si>
    <t xml:space="preserve">     крестьянские (фермерские) хозяйства</t>
  </si>
  <si>
    <t xml:space="preserve">Производство сельскохозяйственной продукции </t>
  </si>
  <si>
    <t>Все категории хозяйств</t>
  </si>
  <si>
    <t xml:space="preserve">     зерно</t>
  </si>
  <si>
    <t xml:space="preserve">     сахарная свекла</t>
  </si>
  <si>
    <t xml:space="preserve">     картофель</t>
  </si>
  <si>
    <t xml:space="preserve">     овощи</t>
  </si>
  <si>
    <t xml:space="preserve">     плоды и ягоды</t>
  </si>
  <si>
    <t xml:space="preserve">     мясо (в живом весе)</t>
  </si>
  <si>
    <t xml:space="preserve">     молоко</t>
  </si>
  <si>
    <t xml:space="preserve">     яйца</t>
  </si>
  <si>
    <t>тыс. шт.</t>
  </si>
  <si>
    <t xml:space="preserve">     крупный рогатый скот</t>
  </si>
  <si>
    <t xml:space="preserve">     в т. ч. коровы</t>
  </si>
  <si>
    <t xml:space="preserve">     свиньи</t>
  </si>
  <si>
    <t xml:space="preserve">     птица</t>
  </si>
  <si>
    <t xml:space="preserve">     в т.ч. коровы</t>
  </si>
  <si>
    <t>га</t>
  </si>
  <si>
    <t xml:space="preserve">     в том числе:</t>
  </si>
  <si>
    <t xml:space="preserve">     зерновые - всего</t>
  </si>
  <si>
    <t xml:space="preserve">         из них:</t>
  </si>
  <si>
    <t xml:space="preserve">         озимые</t>
  </si>
  <si>
    <t xml:space="preserve">         яровые</t>
  </si>
  <si>
    <t>Посевные площади</t>
  </si>
  <si>
    <t>вся посевная площадь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</si>
  <si>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</si>
  <si>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</si>
  <si>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</si>
  <si>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</si>
  <si>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</si>
  <si>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в соотв. ед. изм.</t>
  </si>
  <si>
    <t>Финансовые результаты деятельности предприятий и организаций</t>
  </si>
  <si>
    <t>тыс. руб.</t>
  </si>
  <si>
    <t>Потребительский рынок</t>
  </si>
  <si>
    <t xml:space="preserve">     картофель </t>
  </si>
  <si>
    <t xml:space="preserve">     мясо(в живом весе)</t>
  </si>
  <si>
    <t>Крестьянские(фермерские хозяйства)</t>
  </si>
  <si>
    <t>Крестьянские (фермерские) хозяйства</t>
  </si>
  <si>
    <t>Транспорт (автомобильный, железнодорожный, электрический)</t>
  </si>
  <si>
    <t>Связь (почтовая)</t>
  </si>
  <si>
    <t>Электросвязь</t>
  </si>
  <si>
    <t>Медицинские услуги</t>
  </si>
  <si>
    <t>Социальные индикаторы</t>
  </si>
  <si>
    <t>Агропромышленные формирования в районе</t>
  </si>
  <si>
    <t>единиц</t>
  </si>
  <si>
    <t xml:space="preserve">Количество агрофирм - всего </t>
  </si>
  <si>
    <t>Выручка от реализации продукции</t>
  </si>
  <si>
    <t>Прибыль</t>
  </si>
  <si>
    <t xml:space="preserve">     колбасные изделия</t>
  </si>
  <si>
    <t xml:space="preserve">     прочие</t>
  </si>
  <si>
    <t xml:space="preserve">     кондитерские изделия</t>
  </si>
  <si>
    <t xml:space="preserve">Производство с/х продукции: </t>
  </si>
  <si>
    <t>тонн</t>
  </si>
  <si>
    <t>Ввод в действие производственных мощностей: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</si>
  <si>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</si>
  <si>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</si>
  <si>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</si>
  <si>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</si>
  <si>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</si>
  <si>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</si>
  <si>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</si>
  <si>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</si>
  <si>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</si>
  <si>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</si>
  <si>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</si>
  <si>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</si>
  <si>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</si>
  <si>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</si>
  <si>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</si>
  <si>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</si>
  <si>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</si>
  <si>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</si>
  <si>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кв.м</t>
  </si>
  <si>
    <t>ск/мест</t>
  </si>
  <si>
    <t>тонн в см.</t>
  </si>
  <si>
    <t>км</t>
  </si>
  <si>
    <t>мест</t>
  </si>
  <si>
    <t>коек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</si>
  <si>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</si>
  <si>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</si>
  <si>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</si>
  <si>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</si>
  <si>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</si>
  <si>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</si>
  <si>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</si>
  <si>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</si>
  <si>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</si>
  <si>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</si>
  <si>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</si>
  <si>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</si>
  <si>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>Жилищно-коммунальное хозяйство</t>
  </si>
  <si>
    <t>Производство продукции (работ, услуг) в действующих ценах каждого года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</si>
  <si>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</si>
  <si>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Валовой доход (выручка) от реализации продукции  (работ,услуг без НДС и налога с продаж) в действующих ценах каждого года </t>
  </si>
  <si>
    <t xml:space="preserve">  в действующих ценах каждого года </t>
  </si>
  <si>
    <t>перечислить:</t>
  </si>
  <si>
    <t xml:space="preserve">     хлебобулочные изделия</t>
  </si>
  <si>
    <t>Услуги транспорта</t>
  </si>
  <si>
    <t>Жилищные услуги</t>
  </si>
  <si>
    <t>Коммунальные услуги</t>
  </si>
  <si>
    <t>Услуги в системе образования</t>
  </si>
  <si>
    <t>Ветеринарные услуги</t>
  </si>
  <si>
    <t>Прочие услуги</t>
  </si>
  <si>
    <t>в том числе по видам экономической деятельности и в разрезе предприятий: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</si>
  <si>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</si>
  <si>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</si>
  <si>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t>Расходы ЖКХ - всего по району в действующих ценах каждого года</t>
  </si>
  <si>
    <t>Установленная максимально-допустимая доля собственных расходов граждан на оплату ЖКУ в совокупном доходе семьи</t>
  </si>
  <si>
    <t>Экономически обоснованные тарифы на ЖКУ по видам услуг:</t>
  </si>
  <si>
    <t>руб./ед.изм.</t>
  </si>
  <si>
    <t>Тарифы установленные для населения на ЖКУ по видам услуг:</t>
  </si>
  <si>
    <t>Тарифы прочим потребителям ЖКУ по видам услуг:</t>
  </si>
  <si>
    <t>Уровень возмещения населением платежей за предоставление ЖКУ</t>
  </si>
  <si>
    <t xml:space="preserve">Доходы ЖКХ - всего по району в действующих ценах каждого года </t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</si>
  <si>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</si>
  <si>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</si>
  <si>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</si>
  <si>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</si>
  <si>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</si>
  <si>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</si>
  <si>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</si>
  <si>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</si>
  <si>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</si>
  <si>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</si>
  <si>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t>Остаточная стоимость основных фондов на конец года с учетом переоценки - всего</t>
  </si>
  <si>
    <t>тыс.пасс.км</t>
  </si>
  <si>
    <t xml:space="preserve">   в том числе: незанятых пенсионеров</t>
  </si>
  <si>
    <t>Туристские услуги</t>
  </si>
  <si>
    <t>Общее поступление налогов в бюджетную систему - всего (во все бюджеты по всем видам налоговых доходов)</t>
  </si>
  <si>
    <t xml:space="preserve">   в том числе фонд оплаты труда по видам экономической деятельности и по основным предприятиям :</t>
  </si>
  <si>
    <t>1. Собственные средства предприятий и организаций</t>
  </si>
  <si>
    <t>в том числе по видам экономической деятельности:</t>
  </si>
  <si>
    <t>кроме того компенсации из бюджетов всех уровней за исключением капитальных вложений</t>
  </si>
  <si>
    <t>гол.</t>
  </si>
  <si>
    <t xml:space="preserve">     продукция растениеводства</t>
  </si>
  <si>
    <t xml:space="preserve">     продукция животноводства</t>
  </si>
  <si>
    <t xml:space="preserve">     по категориям хозяйств:</t>
  </si>
  <si>
    <t xml:space="preserve">     овцы и козы</t>
  </si>
  <si>
    <t>тыс. гол.</t>
  </si>
  <si>
    <t xml:space="preserve">     пшеница яровая</t>
  </si>
  <si>
    <t xml:space="preserve">     пшеница озимая</t>
  </si>
  <si>
    <t>ц/га</t>
  </si>
  <si>
    <t>Надой молока на корову</t>
  </si>
  <si>
    <t>кг</t>
  </si>
  <si>
    <t>свиней</t>
  </si>
  <si>
    <t>птицы</t>
  </si>
  <si>
    <t>Среднесуточные привесы:</t>
  </si>
  <si>
    <t>грамм</t>
  </si>
  <si>
    <t>крупного рогатого скота</t>
  </si>
  <si>
    <t>налог на прибыль организаций</t>
  </si>
  <si>
    <t>налог на добавленную стоимость</t>
  </si>
  <si>
    <t>акцизы</t>
  </si>
  <si>
    <t xml:space="preserve"> тонн</t>
  </si>
  <si>
    <t>Поголовье крупного рогатого скота</t>
  </si>
  <si>
    <t>голов</t>
  </si>
  <si>
    <t>в том числе коров</t>
  </si>
  <si>
    <t>Поголовье свиней</t>
  </si>
  <si>
    <t>Поголовье овец</t>
  </si>
  <si>
    <t>Численность птицы</t>
  </si>
  <si>
    <t>По каждой агрофирме по следующим показателям (при отсутствии агрофирм - показатели лучшего сельхозпредприятия района):</t>
  </si>
  <si>
    <t>в т. ч. по предприятиям:</t>
  </si>
  <si>
    <t>Демография, социальные индикаторы, занятость и безработица</t>
  </si>
  <si>
    <t>Фонд оплаты труда, численность работников</t>
  </si>
  <si>
    <t>Инвестиции в целом</t>
  </si>
  <si>
    <t>Сельское хозяйство</t>
  </si>
  <si>
    <t>Транспорт, связь, ЖКХ</t>
  </si>
  <si>
    <t xml:space="preserve">       в общеобразовательных школах, школах-интернатах</t>
  </si>
  <si>
    <t>Бюджетные инвестиции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</si>
  <si>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</si>
  <si>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</si>
  <si>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</si>
  <si>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</si>
  <si>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</si>
  <si>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</si>
  <si>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</si>
  <si>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</si>
  <si>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</si>
  <si>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</si>
  <si>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в т.ч. по видам экономической деятельности:</t>
  </si>
  <si>
    <t xml:space="preserve">Производство важнейших видов промышленной продукции в натуральном выражении в разрезе предпрятий и видов продукции </t>
  </si>
  <si>
    <t>заемные средства других организаций</t>
  </si>
  <si>
    <t xml:space="preserve">     масличные культуры - всего</t>
  </si>
  <si>
    <t>Урожайность сахарной свеклы 
в сельскохозяйственных организациях</t>
  </si>
  <si>
    <t>Надой молока на корову 
в сельскохозяйственных организациях</t>
  </si>
  <si>
    <t>Среднесуточные привесы 
в сельскохозяйственных организациях :</t>
  </si>
  <si>
    <t xml:space="preserve">    масличные культуры - всего</t>
  </si>
  <si>
    <t>Численность пенсионеров (среднегодовая) - всего</t>
  </si>
  <si>
    <t>Коэффициент обновления основных фондов</t>
  </si>
  <si>
    <t>Ввод в действие основных фондов в ценах соответствующих лет</t>
  </si>
  <si>
    <t>Удельный вес прибыльных организаций в общем числе организаций</t>
  </si>
  <si>
    <t>сахарная свекла</t>
  </si>
  <si>
    <t>картофель</t>
  </si>
  <si>
    <t>масличные культуры - всего</t>
  </si>
  <si>
    <t>овощи</t>
  </si>
  <si>
    <t>кормовые культуры</t>
  </si>
  <si>
    <t>пары</t>
  </si>
  <si>
    <t xml:space="preserve">зерновые </t>
  </si>
  <si>
    <t>в том числе по отраслям:</t>
  </si>
  <si>
    <t>растениеводство</t>
  </si>
  <si>
    <t>животноводство</t>
  </si>
  <si>
    <t>Объем инвестиций, направленных на развитие сельскохозяйственного производства, в действующих ценах</t>
  </si>
  <si>
    <t>млн руб.</t>
  </si>
  <si>
    <t>Среднемесячная заработная плата в расчете на 1 работника</t>
  </si>
  <si>
    <t>Среднесписочная численность работников</t>
  </si>
  <si>
    <t>Урожайность картофеля</t>
  </si>
  <si>
    <t>Урожайность сахарной свеклы</t>
  </si>
  <si>
    <t>Основные фонды, финансовые результаты</t>
  </si>
  <si>
    <t>Бюджет</t>
  </si>
  <si>
    <t>Торговля, платные услуги</t>
  </si>
  <si>
    <t>патентная система</t>
  </si>
  <si>
    <t>Итого численность детей и учащихся</t>
  </si>
  <si>
    <t>Объем подрядных работ по строительным организациям всех форм собственности</t>
  </si>
  <si>
    <t>598-248</t>
  </si>
  <si>
    <t>598-247</t>
  </si>
  <si>
    <t>598-243</t>
  </si>
  <si>
    <t>598-246</t>
  </si>
  <si>
    <t>598-245</t>
  </si>
  <si>
    <t>598-244</t>
  </si>
  <si>
    <t>тыс. тонн</t>
  </si>
  <si>
    <t>тыс. чел.</t>
  </si>
  <si>
    <t xml:space="preserve">       транспортный налог</t>
  </si>
  <si>
    <t xml:space="preserve">       НДПИ</t>
  </si>
  <si>
    <t>прочие налоги и сборы</t>
  </si>
  <si>
    <t xml:space="preserve">      отчисления на социальные нужды (всего)</t>
  </si>
  <si>
    <t>Продукция сельского хозяйства в действующих ценах соответствующих лет</t>
  </si>
  <si>
    <t xml:space="preserve">     сельскохозяйственные организации</t>
  </si>
  <si>
    <t xml:space="preserve">     хозяйства населения</t>
  </si>
  <si>
    <t xml:space="preserve">                            подсолнечник</t>
  </si>
  <si>
    <t xml:space="preserve">                            соя</t>
  </si>
  <si>
    <t xml:space="preserve">     в том числе: рапс озимый и яровой</t>
  </si>
  <si>
    <t>Сельскохозяйственные организации - всего</t>
  </si>
  <si>
    <t>Хозяйства населения</t>
  </si>
  <si>
    <t xml:space="preserve">     масличные культуры</t>
  </si>
  <si>
    <t>Сельскохозяйственные организации</t>
  </si>
  <si>
    <t>в т. ч. в разрезе организаций</t>
  </si>
  <si>
    <t>Площадь пашни</t>
  </si>
  <si>
    <t>промышленная переработка продукции</t>
  </si>
  <si>
    <t>Затраты на производство продукции</t>
  </si>
  <si>
    <t xml:space="preserve">     мука</t>
  </si>
  <si>
    <t xml:space="preserve">     мясо (в убойном весе)</t>
  </si>
  <si>
    <t>Урожайность зерновых культур 
в сельскохозяйственных организациях</t>
  </si>
  <si>
    <t>Задолженность по заработной плате</t>
  </si>
  <si>
    <t>Объем налоговых платежей - всего (уплачено)</t>
  </si>
  <si>
    <t>в том числе в областной бюджет</t>
  </si>
  <si>
    <t xml:space="preserve">     подсолнечник</t>
  </si>
  <si>
    <t xml:space="preserve">     рапс озимый и яровой</t>
  </si>
  <si>
    <t xml:space="preserve">     соя</t>
  </si>
  <si>
    <t>Урожайность зерновых культур</t>
  </si>
  <si>
    <t>Площадь сельскохозяйственных угодий</t>
  </si>
  <si>
    <t>в том числе: площадь пашни</t>
  </si>
  <si>
    <t>Бабенко Алла Николаевна          (ban@adm.orel.ru), кабинет № 543</t>
  </si>
  <si>
    <t>Федотова Инесса Константиновна (fik@adm.orel.ru), кабинет № 538</t>
  </si>
  <si>
    <t xml:space="preserve">Боровлева Людмила Александровна (lab@adm.orel.ru), кабинет № 539 </t>
  </si>
  <si>
    <t>Захарова Ирина Сергеевна (zis@adm.orel.ru), кабинет № 539</t>
  </si>
  <si>
    <t>Фомин Сергей Николаевич (sel@adm.orel.ru), кабинет № 539</t>
  </si>
  <si>
    <t>Кондранина Татьяна Викторовна (econ_soc@adm.orel.ru), каб. № 538</t>
  </si>
  <si>
    <t>Гришаева Елена Николаевна (eng@adm.orel.ru), кабинет № 538</t>
  </si>
  <si>
    <t>Ватутина Валентина Ивановна (viv@adm.orel.ru), кабинет № 543</t>
  </si>
  <si>
    <t>Киреева Оксана Вячеславовна (ovk@adm.orel.ru), кабинет № 542</t>
  </si>
  <si>
    <t>598-234</t>
  </si>
  <si>
    <t xml:space="preserve">   Численность детей от 0 до 6 лет включительно  (на конец года)</t>
  </si>
  <si>
    <t xml:space="preserve">        в профессиональных образовательных организациях </t>
  </si>
  <si>
    <t xml:space="preserve">        в образовательных организациях высшего  образования</t>
  </si>
  <si>
    <t>в том числе в разрезе предприятий:</t>
  </si>
  <si>
    <t>В. Добыча полезных ископаемых - всего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</si>
  <si>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</si>
  <si>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</si>
  <si>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</si>
  <si>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</si>
  <si>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t>Промышленность*</t>
  </si>
  <si>
    <t>Клеваева Ольга Александровна (koa@adm.orel.ru), кабинет № 543</t>
  </si>
  <si>
    <t>Обеспечение электрической энергией, газом и паром; кондиционирование воздуха D</t>
  </si>
  <si>
    <t>Водоснабжение; водоотведение, организация сбора и утилизации отходов, деятельность по ликвидации загрязнений E</t>
  </si>
  <si>
    <t xml:space="preserve">Сельское, лесное хозяйство, охота, рыболовство и рыбоводство - A </t>
  </si>
  <si>
    <t>Обрабатывающие производства - С</t>
  </si>
  <si>
    <t>Строительство - F</t>
  </si>
  <si>
    <t>Торговля оптовая и розничная; ремонт автотранспортных средств и мотоциклов - G</t>
  </si>
  <si>
    <t>Транспортировка и хранение - Н</t>
  </si>
  <si>
    <t>Деятельность гостиниц и предприятий общественного питания - I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</si>
  <si>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</si>
  <si>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</si>
  <si>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</si>
  <si>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</si>
  <si>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</si>
  <si>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</si>
  <si>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</si>
  <si>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</si>
  <si>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</si>
  <si>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Водоснабжение; водоотведение, организация сбора и утилизации отходов, деятельность по ликвидации загрязнений - E</t>
  </si>
  <si>
    <t>Обеспечение электрической энергией, газом и паром; кондиционирование воздуха -  D</t>
  </si>
  <si>
    <t>Деятельность профессиональная, научная и техническая  - M</t>
  </si>
  <si>
    <t>Добыча полезных ископаемых - В</t>
  </si>
  <si>
    <t>Продукция сельского хозяйства 
в  ценах 2016 года</t>
  </si>
  <si>
    <t>Контакты ответственных исполнителей</t>
  </si>
  <si>
    <t>Строительство газовых сетей</t>
  </si>
  <si>
    <t>всего:</t>
  </si>
  <si>
    <t>в том числе в населенных пунктах:</t>
  </si>
  <si>
    <t>Лютовское с/п</t>
  </si>
  <si>
    <t>с.Воротынск</t>
  </si>
  <si>
    <t>ООО "Ливныстрой"</t>
  </si>
  <si>
    <t>добыча песка</t>
  </si>
  <si>
    <t>тыс. м3</t>
  </si>
  <si>
    <t>кирпич силикатный</t>
  </si>
  <si>
    <t>млн.усл. шт.</t>
  </si>
  <si>
    <t>Ливенский филиал АО "ОЗСК"</t>
  </si>
  <si>
    <t xml:space="preserve">Сосновское с/п   </t>
  </si>
  <si>
    <t>д.Миляево</t>
  </si>
  <si>
    <t>Строительство водопровод. сетей</t>
  </si>
  <si>
    <t>Сосновское   с/п.</t>
  </si>
  <si>
    <t>с.Сосновка</t>
  </si>
  <si>
    <t>Галическое с/п</t>
  </si>
  <si>
    <t>с.Успенское</t>
  </si>
  <si>
    <t>Строительство дорог</t>
  </si>
  <si>
    <t>дОрлово- Овсянниково-Парахино-Мальцево</t>
  </si>
  <si>
    <t>д.Здоровецкие выселки - Здоровец</t>
  </si>
  <si>
    <t>Сидоровка - Покровка Первая - Покровка Вторая</t>
  </si>
  <si>
    <t>ООО "Ливны Сахар"</t>
  </si>
  <si>
    <t xml:space="preserve">       сахар-песок</t>
  </si>
  <si>
    <t>тн</t>
  </si>
  <si>
    <t>ООО "Ливнысервисгаз"</t>
  </si>
  <si>
    <t>АО "Ливнынасос"</t>
  </si>
  <si>
    <t xml:space="preserve">     АО "Ливнынасос"</t>
  </si>
  <si>
    <t xml:space="preserve">      АО "Ливнынасос"</t>
  </si>
  <si>
    <t>шт</t>
  </si>
  <si>
    <t>погружные центробежные насосы</t>
  </si>
  <si>
    <t>ООО "Аквасервис"</t>
  </si>
  <si>
    <t>ООО "Теплосервис"</t>
  </si>
  <si>
    <t>ООО "Водсервис"</t>
  </si>
  <si>
    <t>ООО "Жилком"</t>
  </si>
  <si>
    <t>Ливенское райпо</t>
  </si>
  <si>
    <t xml:space="preserve">содержание и ремонт жилого помещения </t>
  </si>
  <si>
    <t>руб/м2</t>
  </si>
  <si>
    <t>отопление</t>
  </si>
  <si>
    <t>водоснабжение</t>
  </si>
  <si>
    <t>водоотведение</t>
  </si>
  <si>
    <t>АОНП "Успенское"</t>
  </si>
  <si>
    <t>ЗАО "Орловское"</t>
  </si>
  <si>
    <t>ООО"Речица"</t>
  </si>
  <si>
    <t>ОАО "Сосновка"</t>
  </si>
  <si>
    <t>КХ "50 лет Октября"</t>
  </si>
  <si>
    <t>АО ПЗ Сергиевский</t>
  </si>
  <si>
    <t>АО ПЗ им А.С. Георгиевского"</t>
  </si>
  <si>
    <t>ООО "Тим"</t>
  </si>
  <si>
    <t>ООО"Коротыш"</t>
  </si>
  <si>
    <t>ООО"СельхозИнвест"</t>
  </si>
  <si>
    <t>ООО"ЛивныИнтерТехнорлогия"</t>
  </si>
  <si>
    <t>ООО "Речица"</t>
  </si>
  <si>
    <t>хлеб и хлебобулочные изделия</t>
  </si>
  <si>
    <t>Беломестненское  с/п.</t>
  </si>
  <si>
    <t>пос.Ямской</t>
  </si>
  <si>
    <t xml:space="preserve">      водопровод</t>
  </si>
  <si>
    <t xml:space="preserve">      ТЭЦ (ООО "Ливны Сахар")</t>
  </si>
  <si>
    <t>тн пара/час</t>
  </si>
  <si>
    <t>жомосушильный комплекс</t>
  </si>
  <si>
    <t>тн/сутки</t>
  </si>
  <si>
    <t>ФЛ СУ-816 АО "Орелдорстрой"</t>
  </si>
  <si>
    <t>ООО"Екатериновка"</t>
  </si>
  <si>
    <t xml:space="preserve">      ООО "Аквасервис"</t>
  </si>
  <si>
    <t>ООО "Птичий дворик"</t>
  </si>
  <si>
    <t>ООО"ЛивныИнтерТехнология"</t>
  </si>
  <si>
    <t xml:space="preserve">сельское, лесное хозяйство, охота, рыболовство и рыбоводство - A </t>
  </si>
  <si>
    <t>Социальные услуги</t>
  </si>
  <si>
    <t>АО "Племенной завод имени А.С. Георгиевского"</t>
  </si>
  <si>
    <t>ООО"Норовское"</t>
  </si>
  <si>
    <t>АО СК "Цероклис"</t>
  </si>
  <si>
    <t>-</t>
  </si>
  <si>
    <t>Приложение 1</t>
  </si>
  <si>
    <t xml:space="preserve"> Основные показатели социально - экономического развития Ливенского района </t>
  </si>
  <si>
    <t>СУ-816 ФАО Орелдорстрой</t>
  </si>
  <si>
    <t>ФосАгро</t>
  </si>
  <si>
    <t>Речицкое  с/п.</t>
  </si>
  <si>
    <t>д.Сидоровка-д.Покровка Вторая</t>
  </si>
  <si>
    <t>ООО "Сельхозинвест"</t>
  </si>
  <si>
    <t>ООО "Екатериновка"</t>
  </si>
  <si>
    <t>ООО "Орловское"</t>
  </si>
  <si>
    <t>Инвестиции</t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</si>
  <si>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</si>
  <si>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в т. ч. досчет на неформальную экономику</t>
  </si>
  <si>
    <t>Объем инвестиций в основной капитал по территории района (города) по крупным и средним предприятиям и организациям</t>
  </si>
  <si>
    <t>АО "ПЗ Сергиевский"</t>
  </si>
  <si>
    <t>АО "ПЗ им.А.С.Георгиевского"</t>
  </si>
  <si>
    <t>ООО "СельхозИнвест"</t>
  </si>
  <si>
    <t>ООО "ЛивныИнтерТехнология"</t>
  </si>
  <si>
    <t>ООО "Норовское"</t>
  </si>
  <si>
    <t xml:space="preserve">тыс.руб. </t>
  </si>
  <si>
    <t>Сергиевское с/п</t>
  </si>
  <si>
    <t>с.Жерино</t>
  </si>
  <si>
    <t>Строительство канализационно-насосной станции и очистных сооружений п.Нагорный и п.Ямской Выгон</t>
  </si>
  <si>
    <t xml:space="preserve">канализационно-насосная станция </t>
  </si>
  <si>
    <t>м3/сут</t>
  </si>
  <si>
    <t>АО "Племенной завод Сергиевский"</t>
  </si>
  <si>
    <t>ФЛ СУ №816 АО "Орелдорстрой"</t>
  </si>
  <si>
    <t>асфальтобетонная смесь</t>
  </si>
  <si>
    <t xml:space="preserve"> </t>
  </si>
  <si>
    <t>ООО "Здоровецкий"</t>
  </si>
  <si>
    <t>АО "ПЗ им А.С. Георгиевского"</t>
  </si>
  <si>
    <t>ТОСП ООО "Агроторг" в Ливенском районе ("Пятёрочка")</t>
  </si>
  <si>
    <t>Образовательные учреждения Ливенского района</t>
  </si>
  <si>
    <t>*ВНИМАНИЕ:  с 1 января 2017 года осуществлен переход на применение в статистической практике новых версий Общероссийского классификатора видов экономической деятельности (ОКВЭД 2) и Общероссийского классификатора продукции по видам экономической деятельности (ОКПД 2). С учетом новых версий классификаторов показатели промышленного производства (индекс производства, объем отгруженных товаров собственного производства) с 1 января 2017 года исчисляются по следующим видам экономической  деятельности: "Добыча полезных ископаемых" (В), "Обрабатывающие производства" (С), "Обеспечение электрической энергией, газом и паром; кондиционирование воздуха" (Д), "Водоснабжение; водоотведение, организация сбора и утилизации отходов, деятельности по ликвидации загрязнений" (Е).</t>
  </si>
  <si>
    <r>
      <t>Поголовье скота и птицы</t>
    </r>
    <r>
      <rPr>
        <sz val="11"/>
        <rFont val="Times New Roman Cyr"/>
        <family val="1"/>
      </rPr>
      <t xml:space="preserve"> на конец периода</t>
    </r>
  </si>
  <si>
    <r>
      <t xml:space="preserve">в том числе по видам экономической деятельности </t>
    </r>
    <r>
      <rPr>
        <b/>
        <i/>
        <u val="single"/>
        <sz val="11"/>
        <rFont val="Times New Roman Cyr"/>
        <family val="1"/>
      </rPr>
      <t>в разрезе предприятий</t>
    </r>
    <r>
      <rPr>
        <i/>
        <sz val="11"/>
        <rFont val="Times New Roman Cyr"/>
        <family val="1"/>
      </rPr>
      <t>:</t>
    </r>
  </si>
  <si>
    <r>
      <t>Полная балансовая стоимость основных фондов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 конец года с учетом переоценки - всего</t>
    </r>
  </si>
  <si>
    <r>
      <t xml:space="preserve">Поступление основных фондов предприятий всех форм собственности - </t>
    </r>
    <r>
      <rPr>
        <sz val="11"/>
        <rFont val="Times New Roman Cyr"/>
        <family val="0"/>
      </rPr>
      <t>всего</t>
    </r>
  </si>
  <si>
    <r>
      <t>Выбытие основных фондов в среднем за год</t>
    </r>
    <r>
      <rPr>
        <sz val="11"/>
        <rFont val="Times New Roman Cyr"/>
        <family val="0"/>
      </rPr>
      <t xml:space="preserve"> - всего</t>
    </r>
  </si>
  <si>
    <r>
      <t>Учетный износ основных фондов, начисленный за год и отражаемый в бухгалтерской отчетности</t>
    </r>
    <r>
      <rPr>
        <sz val="11"/>
        <rFont val="Times New Roman Cyr"/>
        <family val="0"/>
      </rPr>
      <t xml:space="preserve"> - всего</t>
    </r>
  </si>
  <si>
    <r>
      <t xml:space="preserve">Среднегодовая численность постоянного населения - </t>
    </r>
    <r>
      <rPr>
        <sz val="11"/>
        <rFont val="Times New Roman Cyr"/>
        <family val="1"/>
      </rPr>
      <t>всего</t>
    </r>
  </si>
  <si>
    <r>
      <t xml:space="preserve">   Численность учащихся, используемая для определения </t>
    </r>
    <r>
      <rPr>
        <b/>
        <u val="single"/>
        <sz val="11"/>
        <rFont val="Times New Roman Cyr"/>
        <family val="0"/>
      </rPr>
      <t>объема налоговых вычетов по налогу на доходы физических лиц</t>
    </r>
    <r>
      <rPr>
        <b/>
        <sz val="11"/>
        <rFont val="Times New Roman Cyr"/>
        <family val="0"/>
      </rPr>
      <t xml:space="preserve"> всего</t>
    </r>
  </si>
  <si>
    <r>
      <t>Cреднесписочная численность работников</t>
    </r>
    <r>
      <rPr>
        <sz val="11"/>
        <rFont val="Times New Roman Cyr"/>
        <family val="0"/>
      </rPr>
      <t xml:space="preserve"> (по годовому отчету) - всего</t>
    </r>
  </si>
  <si>
    <r>
      <t xml:space="preserve">Сельское, лесное хозяйство, охота, рыболовство и рыбоводство - </t>
    </r>
    <r>
      <rPr>
        <b/>
        <sz val="11"/>
        <rFont val="Times New Roman Cyr"/>
        <family val="0"/>
      </rPr>
      <t xml:space="preserve">A </t>
    </r>
  </si>
  <si>
    <r>
      <t xml:space="preserve">Обрабатывающие производства - </t>
    </r>
    <r>
      <rPr>
        <b/>
        <sz val="11"/>
        <rFont val="Times New Roman Cyr"/>
        <family val="1"/>
      </rPr>
      <t>С</t>
    </r>
  </si>
  <si>
    <r>
      <t xml:space="preserve">Строительство - </t>
    </r>
    <r>
      <rPr>
        <b/>
        <sz val="11"/>
        <rFont val="Times New Roman Cyr"/>
        <family val="1"/>
      </rPr>
      <t>F</t>
    </r>
  </si>
  <si>
    <r>
      <t xml:space="preserve">Торговля оптовая и розничная; ремонт автотранспортных средств и мотоциклов - </t>
    </r>
    <r>
      <rPr>
        <b/>
        <sz val="11"/>
        <rFont val="Times New Roman Cyr"/>
        <family val="1"/>
      </rPr>
      <t>G</t>
    </r>
  </si>
  <si>
    <r>
      <t xml:space="preserve">Транспортировка и хранение - </t>
    </r>
    <r>
      <rPr>
        <b/>
        <sz val="11"/>
        <rFont val="Times New Roman Cyr"/>
        <family val="1"/>
      </rPr>
      <t>Н</t>
    </r>
  </si>
  <si>
    <r>
      <t xml:space="preserve">Строительство - </t>
    </r>
    <r>
      <rPr>
        <b/>
        <sz val="11"/>
        <rFont val="Times New Roman Cyr"/>
        <family val="0"/>
      </rPr>
      <t>F</t>
    </r>
  </si>
  <si>
    <r>
      <t xml:space="preserve">Торговля оптовая и розничная; ремонт автотранспортных средств и мотоциклов - </t>
    </r>
    <r>
      <rPr>
        <b/>
        <sz val="11"/>
        <rFont val="Times New Roman Cyr"/>
        <family val="0"/>
      </rPr>
      <t>G</t>
    </r>
  </si>
  <si>
    <r>
      <t xml:space="preserve">Транспортировка и хранение - </t>
    </r>
    <r>
      <rPr>
        <b/>
        <sz val="11"/>
        <rFont val="Times New Roman Cyr"/>
        <family val="0"/>
      </rPr>
      <t>Н</t>
    </r>
  </si>
  <si>
    <r>
      <t xml:space="preserve">Деятельность гостиниц и предприятий общественного питания - </t>
    </r>
    <r>
      <rPr>
        <b/>
        <sz val="11"/>
        <rFont val="Times New Roman Cyr"/>
        <family val="0"/>
      </rPr>
      <t>I</t>
    </r>
  </si>
  <si>
    <r>
      <t xml:space="preserve">Деятельность в области информации и связи - </t>
    </r>
    <r>
      <rPr>
        <b/>
        <sz val="11"/>
        <rFont val="Times New Roman Cyr"/>
        <family val="0"/>
      </rPr>
      <t>J</t>
    </r>
  </si>
  <si>
    <r>
      <t xml:space="preserve">Деятельность финансовая и страховая  - </t>
    </r>
    <r>
      <rPr>
        <b/>
        <sz val="11"/>
        <rFont val="Times New Roman Cyr"/>
        <family val="0"/>
      </rPr>
      <t>К</t>
    </r>
  </si>
  <si>
    <r>
      <t xml:space="preserve">Деятельность по операциям с недвижимым имуществом - </t>
    </r>
    <r>
      <rPr>
        <b/>
        <sz val="11"/>
        <rFont val="Times New Roman Cyr"/>
        <family val="0"/>
      </rPr>
      <t>L</t>
    </r>
  </si>
  <si>
    <r>
      <t xml:space="preserve">Деятельность профессиональная, научная и техническая - </t>
    </r>
    <r>
      <rPr>
        <b/>
        <sz val="11"/>
        <rFont val="Times New Roman Cyr"/>
        <family val="0"/>
      </rPr>
      <t>M</t>
    </r>
  </si>
  <si>
    <r>
      <t xml:space="preserve">Деятельность административная и сопутствующие дополнительные услуги - </t>
    </r>
    <r>
      <rPr>
        <b/>
        <sz val="11"/>
        <rFont val="Times New Roman Cyr"/>
        <family val="0"/>
      </rPr>
      <t>N</t>
    </r>
  </si>
  <si>
    <r>
      <t xml:space="preserve">Государственное управление и обеспечение военной безопасности; социальное обеспечение - </t>
    </r>
    <r>
      <rPr>
        <b/>
        <sz val="11"/>
        <rFont val="Times New Roman Cyr"/>
        <family val="0"/>
      </rPr>
      <t>О</t>
    </r>
  </si>
  <si>
    <r>
      <t xml:space="preserve">Образование - </t>
    </r>
    <r>
      <rPr>
        <b/>
        <sz val="11"/>
        <rFont val="Times New Roman Cyr"/>
        <family val="0"/>
      </rPr>
      <t>P</t>
    </r>
  </si>
  <si>
    <r>
      <t xml:space="preserve">Деятельность в области здравоохранения и социальных услуг - </t>
    </r>
    <r>
      <rPr>
        <b/>
        <sz val="11"/>
        <rFont val="Times New Roman Cyr"/>
        <family val="0"/>
      </rPr>
      <t>Q</t>
    </r>
  </si>
  <si>
    <r>
      <t xml:space="preserve">Деятельность в области культуры, спорта, организации досуга и развлечений - </t>
    </r>
    <r>
      <rPr>
        <b/>
        <sz val="11"/>
        <rFont val="Times New Roman Cyr"/>
        <family val="0"/>
      </rPr>
      <t>R</t>
    </r>
  </si>
  <si>
    <r>
      <t xml:space="preserve">Предоставление прочих видов услуг - </t>
    </r>
    <r>
      <rPr>
        <b/>
        <sz val="11"/>
        <rFont val="Times New Roman Cyr"/>
        <family val="0"/>
      </rPr>
      <t>S</t>
    </r>
  </si>
  <si>
    <r>
      <t>Добыча полезных ископаемых -</t>
    </r>
    <r>
      <rPr>
        <b/>
        <sz val="11"/>
        <rFont val="Times New Roman Cyr"/>
        <family val="1"/>
      </rPr>
      <t xml:space="preserve"> B</t>
    </r>
  </si>
  <si>
    <r>
      <t xml:space="preserve">Деятельность в области информации и связи - </t>
    </r>
    <r>
      <rPr>
        <b/>
        <sz val="11"/>
        <rFont val="Times New Roman Cyr"/>
        <family val="1"/>
      </rPr>
      <t>J</t>
    </r>
  </si>
  <si>
    <r>
      <t xml:space="preserve">Деятельность профессиональная, научная и техническая - </t>
    </r>
    <r>
      <rPr>
        <b/>
        <sz val="11"/>
        <rFont val="Times New Roman Cyr"/>
        <family val="1"/>
      </rPr>
      <t>M</t>
    </r>
  </si>
  <si>
    <r>
      <t xml:space="preserve">Деятельность административная и сопутствующие дополнительные услуги - </t>
    </r>
    <r>
      <rPr>
        <b/>
        <sz val="11"/>
        <rFont val="Times New Roman Cyr"/>
        <family val="1"/>
      </rPr>
      <t>N</t>
    </r>
  </si>
  <si>
    <r>
      <t xml:space="preserve">Образование - </t>
    </r>
    <r>
      <rPr>
        <b/>
        <sz val="11"/>
        <rFont val="Times New Roman Cyr"/>
        <family val="1"/>
      </rPr>
      <t>P</t>
    </r>
  </si>
  <si>
    <r>
      <t xml:space="preserve">Деятельность в области здравоохранения и социальных услуг - </t>
    </r>
    <r>
      <rPr>
        <b/>
        <sz val="11"/>
        <rFont val="Times New Roman Cyr"/>
        <family val="1"/>
      </rPr>
      <t>Q</t>
    </r>
  </si>
  <si>
    <r>
      <t xml:space="preserve">Деятельность в области культуры, спорта, организации досуга и развлечений - </t>
    </r>
    <r>
      <rPr>
        <b/>
        <sz val="11"/>
        <rFont val="Times New Roman Cyr"/>
        <family val="1"/>
      </rPr>
      <t>R</t>
    </r>
  </si>
  <si>
    <r>
      <t>Оборот розничной торговли</t>
    </r>
    <r>
      <rPr>
        <sz val="11"/>
        <rFont val="Times New Roman Cyr"/>
        <family val="1"/>
      </rPr>
      <t xml:space="preserve"> (во всех каналах реализации)</t>
    </r>
  </si>
  <si>
    <r>
      <t>Объем платных услуг населению, оказанных крупными и средними предприятиями</t>
    </r>
    <r>
      <rPr>
        <sz val="12"/>
        <color indexed="10"/>
        <rFont val="Times New Roman Cyr"/>
        <family val="1"/>
      </rPr>
      <t xml:space="preserve">                 </t>
    </r>
  </si>
  <si>
    <r>
      <t xml:space="preserve">  </t>
    </r>
    <r>
      <rPr>
        <b/>
        <sz val="12"/>
        <rFont val="Times New Roman Cyr"/>
        <family val="1"/>
      </rPr>
      <t>Прибыль</t>
    </r>
    <r>
      <rPr>
        <sz val="12"/>
        <rFont val="Times New Roman Cyr"/>
        <family val="1"/>
      </rPr>
      <t xml:space="preserve"> прибыльных предприятий</t>
    </r>
  </si>
  <si>
    <r>
      <t>Амортизационные отчисления</t>
    </r>
    <r>
      <rPr>
        <sz val="12"/>
        <rFont val="Times New Roman Cyr"/>
        <family val="1"/>
      </rPr>
      <t xml:space="preserve"> - всего</t>
    </r>
  </si>
  <si>
    <r>
      <t>Добыча полезных ископаемых -</t>
    </r>
    <r>
      <rPr>
        <b/>
        <sz val="12"/>
        <rFont val="Times New Roman Cyr"/>
        <family val="1"/>
      </rPr>
      <t xml:space="preserve"> B</t>
    </r>
  </si>
  <si>
    <r>
      <t xml:space="preserve">Деятельность гостиниц и предприятий общественного питания - </t>
    </r>
    <r>
      <rPr>
        <b/>
        <sz val="12"/>
        <rFont val="Times New Roman Cyr"/>
        <family val="1"/>
      </rPr>
      <t>I</t>
    </r>
  </si>
  <si>
    <r>
      <t xml:space="preserve">Деятельность в области информации и связи - </t>
    </r>
    <r>
      <rPr>
        <b/>
        <sz val="12"/>
        <rFont val="Times New Roman Cyr"/>
        <family val="1"/>
      </rPr>
      <t>J</t>
    </r>
  </si>
  <si>
    <r>
      <t xml:space="preserve">Деятельность финансовая и страховая  - </t>
    </r>
    <r>
      <rPr>
        <b/>
        <sz val="12"/>
        <rFont val="Times New Roman Cyr"/>
        <family val="1"/>
      </rPr>
      <t>К</t>
    </r>
  </si>
  <si>
    <r>
      <t xml:space="preserve">Деятельность по операциям с недвижимым имуществом - </t>
    </r>
    <r>
      <rPr>
        <b/>
        <sz val="12"/>
        <rFont val="Times New Roman Cyr"/>
        <family val="1"/>
      </rPr>
      <t>L</t>
    </r>
  </si>
  <si>
    <r>
      <t xml:space="preserve">Деятельность профессиональная, научная и техническая - </t>
    </r>
    <r>
      <rPr>
        <b/>
        <sz val="12"/>
        <rFont val="Times New Roman Cyr"/>
        <family val="1"/>
      </rPr>
      <t>M</t>
    </r>
  </si>
  <si>
    <r>
      <t xml:space="preserve">Деятельность административная и сопутствующие дополнительные услуги - </t>
    </r>
    <r>
      <rPr>
        <b/>
        <sz val="12"/>
        <rFont val="Times New Roman Cyr"/>
        <family val="1"/>
      </rPr>
      <t>N</t>
    </r>
  </si>
  <si>
    <r>
      <t xml:space="preserve">Государственное управление и обеспечение военной безопасности; социальное обеспечение - </t>
    </r>
    <r>
      <rPr>
        <b/>
        <sz val="12"/>
        <rFont val="Times New Roman Cyr"/>
        <family val="1"/>
      </rPr>
      <t>О</t>
    </r>
  </si>
  <si>
    <r>
      <t xml:space="preserve">Образование - </t>
    </r>
    <r>
      <rPr>
        <b/>
        <sz val="12"/>
        <rFont val="Times New Roman Cyr"/>
        <family val="1"/>
      </rPr>
      <t>P</t>
    </r>
  </si>
  <si>
    <r>
      <t xml:space="preserve">Деятельность в области здравоохранения и социальных услуг - </t>
    </r>
    <r>
      <rPr>
        <b/>
        <sz val="12"/>
        <rFont val="Times New Roman Cyr"/>
        <family val="1"/>
      </rPr>
      <t>Q</t>
    </r>
  </si>
  <si>
    <r>
      <t xml:space="preserve">Деятельность в области культуры, спорта, организации досуга и развлечений - </t>
    </r>
    <r>
      <rPr>
        <b/>
        <sz val="12"/>
        <rFont val="Times New Roman Cyr"/>
        <family val="1"/>
      </rPr>
      <t>R</t>
    </r>
  </si>
  <si>
    <r>
      <t xml:space="preserve">Предоставление прочих видов услуг - </t>
    </r>
    <r>
      <rPr>
        <b/>
        <sz val="12"/>
        <rFont val="Times New Roman Cyr"/>
        <family val="1"/>
      </rPr>
      <t>S</t>
    </r>
  </si>
  <si>
    <r>
      <t xml:space="preserve">Фонд оплаты труда (по годовому отчету) - </t>
    </r>
    <r>
      <rPr>
        <sz val="12"/>
        <rFont val="Times New Roman Cyr"/>
        <family val="1"/>
      </rPr>
      <t xml:space="preserve">всего </t>
    </r>
  </si>
  <si>
    <r>
      <t xml:space="preserve">Сельское, лесное хозяйство, охота, рыболовство и рыбоводство - </t>
    </r>
    <r>
      <rPr>
        <b/>
        <sz val="12"/>
        <rFont val="Times New Roman Cyr"/>
        <family val="1"/>
      </rPr>
      <t xml:space="preserve">A </t>
    </r>
  </si>
  <si>
    <r>
      <t>Среднемесячная заработная плата (по годовому отчету)</t>
    </r>
    <r>
      <rPr>
        <sz val="12"/>
        <rFont val="Times New Roman Cyr"/>
        <family val="1"/>
      </rPr>
      <t xml:space="preserve"> - всего</t>
    </r>
  </si>
  <si>
    <r>
      <t xml:space="preserve">Оборот общественного питания </t>
    </r>
    <r>
      <rPr>
        <sz val="12"/>
        <rFont val="Times New Roman Cyr"/>
        <family val="1"/>
      </rPr>
      <t>(во всех каналах реализации)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</si>
</sst>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0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3"/>
      <name val="Times New Roman Cy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 Cyr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 Cyr"/>
      <family val="0"/>
    </font>
    <font>
      <b/>
      <i/>
      <sz val="11"/>
      <name val="Times New Roman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Times New Roman"/>
      <family val="1"/>
    </font>
    <font>
      <i/>
      <u val="single"/>
      <sz val="11"/>
      <name val="Times New Roman Cyr"/>
      <family val="0"/>
    </font>
    <font>
      <sz val="12"/>
      <name val="Times New Roman"/>
      <family val="1"/>
    </font>
    <font>
      <sz val="10.5"/>
      <name val="Times New Roman Cyr"/>
      <family val="1"/>
    </font>
    <font>
      <sz val="10"/>
      <name val="Times New Roman Cyr"/>
      <family val="1"/>
    </font>
    <font>
      <b/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0"/>
    </font>
    <font>
      <sz val="12"/>
      <color rgb="FFFF0000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35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12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373">
    <xf numFmtId="0" fontId="0" fillId="0" borderId="0" xfId="0" applyAlignment="1">
      <alignment vertical="justify"/>
    </xf>
    <xf numFmtId="0" fontId="0" fillId="2" borderId="0" xfId="0" applyFill="1" applyAlignment="1">
      <alignment vertical="justify"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justify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0" fillId="0" borderId="0" xfId="0" applyFont="1" applyFill="1" applyAlignment="1">
      <alignment horizontal="left" vertical="justify" indent="1"/>
    </xf>
    <xf numFmtId="49" fontId="3" fillId="0" borderId="10" xfId="0" applyNumberFormat="1" applyFont="1" applyFill="1" applyBorder="1" applyAlignment="1">
      <alignment horizontal="center"/>
    </xf>
    <xf numFmtId="0" fontId="0" fillId="26" borderId="0" xfId="0" applyFill="1" applyAlignment="1">
      <alignment vertical="justify"/>
    </xf>
    <xf numFmtId="0" fontId="9" fillId="26" borderId="0" xfId="0" applyFont="1" applyFill="1" applyBorder="1" applyAlignment="1">
      <alignment horizontal="left" vertical="top"/>
    </xf>
    <xf numFmtId="0" fontId="9" fillId="26" borderId="0" xfId="0" applyFont="1" applyFill="1" applyAlignment="1">
      <alignment horizontal="center" vertical="top"/>
    </xf>
    <xf numFmtId="0" fontId="9" fillId="26" borderId="0" xfId="0" applyFont="1" applyFill="1" applyAlignment="1">
      <alignment horizontal="left" vertical="top"/>
    </xf>
    <xf numFmtId="0" fontId="9" fillId="26" borderId="0" xfId="0" applyFont="1" applyFill="1" applyAlignment="1">
      <alignment horizontal="left" indent="5"/>
    </xf>
    <xf numFmtId="0" fontId="9" fillId="26" borderId="0" xfId="0" applyFont="1" applyFill="1" applyAlignment="1">
      <alignment vertical="top" wrapText="1"/>
    </xf>
    <xf numFmtId="0" fontId="9" fillId="26" borderId="0" xfId="0" applyFont="1" applyFill="1" applyAlignment="1">
      <alignment horizontal="center" vertical="center"/>
    </xf>
    <xf numFmtId="0" fontId="9" fillId="26" borderId="0" xfId="0" applyFont="1" applyFill="1" applyAlignment="1">
      <alignment horizontal="left" vertical="top" indent="5"/>
    </xf>
    <xf numFmtId="0" fontId="3" fillId="26" borderId="0" xfId="0" applyFont="1" applyFill="1" applyBorder="1" applyAlignment="1">
      <alignment horizontal="left" vertical="top"/>
    </xf>
    <xf numFmtId="0" fontId="3" fillId="26" borderId="10" xfId="0" applyFont="1" applyFill="1" applyBorder="1" applyAlignment="1">
      <alignment horizontal="left" vertical="justify" indent="2"/>
    </xf>
    <xf numFmtId="0" fontId="3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vertical="justify"/>
    </xf>
    <xf numFmtId="49" fontId="3" fillId="26" borderId="10" xfId="0" applyNumberFormat="1" applyFont="1" applyFill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justify"/>
    </xf>
    <xf numFmtId="184" fontId="3" fillId="2" borderId="10" xfId="0" applyNumberFormat="1" applyFont="1" applyFill="1" applyBorder="1" applyAlignment="1">
      <alignment horizontal="center" vertical="justify"/>
    </xf>
    <xf numFmtId="1" fontId="0" fillId="2" borderId="0" xfId="0" applyNumberFormat="1" applyFill="1" applyAlignment="1">
      <alignment vertical="justify"/>
    </xf>
    <xf numFmtId="184" fontId="0" fillId="26" borderId="0" xfId="0" applyNumberFormat="1" applyFill="1" applyAlignment="1">
      <alignment vertical="justify"/>
    </xf>
    <xf numFmtId="2" fontId="0" fillId="2" borderId="0" xfId="0" applyNumberFormat="1" applyFill="1" applyAlignment="1">
      <alignment vertical="justify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84" fontId="3" fillId="0" borderId="0" xfId="0" applyNumberFormat="1" applyFont="1" applyFill="1" applyBorder="1" applyAlignment="1">
      <alignment vertical="justify"/>
    </xf>
    <xf numFmtId="0" fontId="0" fillId="0" borderId="0" xfId="0" applyFill="1" applyBorder="1" applyAlignment="1">
      <alignment vertical="justify"/>
    </xf>
    <xf numFmtId="0" fontId="3" fillId="26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left" vertical="center" wrapText="1" indent="1"/>
    </xf>
    <xf numFmtId="184" fontId="3" fillId="0" borderId="10" xfId="0" applyNumberFormat="1" applyFont="1" applyFill="1" applyBorder="1" applyAlignment="1">
      <alignment horizontal="right" vertical="justify"/>
    </xf>
    <xf numFmtId="184" fontId="5" fillId="0" borderId="10" xfId="0" applyNumberFormat="1" applyFont="1" applyFill="1" applyBorder="1" applyAlignment="1">
      <alignment horizontal="right" vertical="justify"/>
    </xf>
    <xf numFmtId="0" fontId="5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184" fontId="3" fillId="2" borderId="10" xfId="0" applyNumberFormat="1" applyFont="1" applyFill="1" applyBorder="1" applyAlignment="1">
      <alignment horizontal="right" vertical="justify"/>
    </xf>
    <xf numFmtId="0" fontId="5" fillId="0" borderId="10" xfId="0" applyFont="1" applyFill="1" applyBorder="1" applyAlignment="1">
      <alignment horizontal="right" vertical="center"/>
    </xf>
    <xf numFmtId="184" fontId="3" fillId="26" borderId="10" xfId="53" applyNumberFormat="1" applyFont="1" applyFill="1" applyBorder="1" applyAlignment="1">
      <alignment horizontal="right" vertical="justify"/>
      <protection/>
    </xf>
    <xf numFmtId="184" fontId="3" fillId="26" borderId="10" xfId="0" applyNumberFormat="1" applyFont="1" applyFill="1" applyBorder="1" applyAlignment="1">
      <alignment horizontal="right" vertical="justify"/>
    </xf>
    <xf numFmtId="1" fontId="3" fillId="26" borderId="10" xfId="52" applyNumberFormat="1" applyFont="1" applyFill="1" applyBorder="1" applyAlignment="1">
      <alignment horizontal="right" vertical="justify"/>
      <protection/>
    </xf>
    <xf numFmtId="0" fontId="8" fillId="26" borderId="10" xfId="0" applyFont="1" applyFill="1" applyBorder="1" applyAlignment="1">
      <alignment horizontal="center" vertical="center"/>
    </xf>
    <xf numFmtId="49" fontId="5" fillId="26" borderId="10" xfId="0" applyNumberFormat="1" applyFont="1" applyFill="1" applyBorder="1" applyAlignment="1">
      <alignment horizontal="center" vertical="center"/>
    </xf>
    <xf numFmtId="0" fontId="8" fillId="26" borderId="10" xfId="53" applyFont="1" applyFill="1" applyBorder="1" applyAlignment="1">
      <alignment horizontal="right" vertical="center"/>
      <protection/>
    </xf>
    <xf numFmtId="0" fontId="5" fillId="26" borderId="10" xfId="0" applyFont="1" applyFill="1" applyBorder="1" applyAlignment="1">
      <alignment horizontal="left" vertical="center" wrapText="1" indent="2"/>
    </xf>
    <xf numFmtId="49" fontId="5" fillId="26" borderId="10" xfId="0" applyNumberFormat="1" applyFont="1" applyFill="1" applyBorder="1" applyAlignment="1">
      <alignment horizontal="center" vertical="center"/>
    </xf>
    <xf numFmtId="184" fontId="5" fillId="26" borderId="10" xfId="53" applyNumberFormat="1" applyFont="1" applyFill="1" applyBorder="1" applyAlignment="1">
      <alignment horizontal="right" vertical="justify"/>
      <protection/>
    </xf>
    <xf numFmtId="184" fontId="58" fillId="26" borderId="0" xfId="53" applyNumberFormat="1" applyFont="1" applyFill="1" applyBorder="1" applyAlignment="1">
      <alignment horizontal="right" vertical="justify"/>
      <protection/>
    </xf>
    <xf numFmtId="184" fontId="59" fillId="26" borderId="0" xfId="53" applyNumberFormat="1" applyFont="1" applyFill="1" applyBorder="1" applyAlignment="1">
      <alignment horizontal="right" vertical="justify"/>
      <protection/>
    </xf>
    <xf numFmtId="184" fontId="58" fillId="26" borderId="0" xfId="53" applyNumberFormat="1" applyFont="1" applyFill="1" applyBorder="1" applyAlignment="1">
      <alignment horizontal="right" vertical="justify"/>
      <protection/>
    </xf>
    <xf numFmtId="0" fontId="59" fillId="2" borderId="0" xfId="0" applyFont="1" applyFill="1" applyAlignment="1">
      <alignment vertical="justify"/>
    </xf>
    <xf numFmtId="184" fontId="0" fillId="0" borderId="0" xfId="0" applyNumberFormat="1" applyFont="1" applyFill="1" applyAlignment="1">
      <alignment horizontal="left" vertical="justify" indent="1"/>
    </xf>
    <xf numFmtId="184" fontId="0" fillId="0" borderId="0" xfId="0" applyNumberFormat="1" applyFill="1" applyAlignment="1">
      <alignment vertical="justify"/>
    </xf>
    <xf numFmtId="184" fontId="59" fillId="26" borderId="0" xfId="0" applyNumberFormat="1" applyFont="1" applyFill="1" applyAlignment="1">
      <alignment vertical="justify"/>
    </xf>
    <xf numFmtId="2" fontId="59" fillId="2" borderId="0" xfId="0" applyNumberFormat="1" applyFont="1" applyFill="1" applyAlignment="1">
      <alignment vertical="justify"/>
    </xf>
    <xf numFmtId="0" fontId="14" fillId="0" borderId="13" xfId="0" applyFont="1" applyFill="1" applyBorder="1" applyAlignment="1">
      <alignment vertical="justify"/>
    </xf>
    <xf numFmtId="0" fontId="14" fillId="0" borderId="10" xfId="0" applyFont="1" applyFill="1" applyBorder="1" applyAlignment="1">
      <alignment vertical="justify"/>
    </xf>
    <xf numFmtId="0" fontId="8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justify" wrapText="1"/>
    </xf>
    <xf numFmtId="184" fontId="5" fillId="26" borderId="10" xfId="52" applyNumberFormat="1" applyFont="1" applyFill="1" applyBorder="1" applyAlignment="1">
      <alignment horizontal="right" vertical="justify"/>
      <protection/>
    </xf>
    <xf numFmtId="184" fontId="14" fillId="2" borderId="10" xfId="52" applyNumberFormat="1" applyFont="1" applyFill="1" applyBorder="1" applyAlignment="1">
      <alignment horizontal="right" vertical="justify"/>
      <protection/>
    </xf>
    <xf numFmtId="0" fontId="0" fillId="0" borderId="0" xfId="0" applyFont="1" applyFill="1" applyAlignment="1">
      <alignment vertical="justify"/>
    </xf>
    <xf numFmtId="0" fontId="0" fillId="0" borderId="0" xfId="0" applyFont="1" applyFill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center" wrapText="1"/>
    </xf>
    <xf numFmtId="184" fontId="0" fillId="0" borderId="10" xfId="0" applyNumberFormat="1" applyFont="1" applyFill="1" applyBorder="1" applyAlignment="1">
      <alignment horizontal="right" vertical="justify"/>
    </xf>
    <xf numFmtId="0" fontId="17" fillId="0" borderId="10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indent="2"/>
    </xf>
    <xf numFmtId="0" fontId="8" fillId="0" borderId="10" xfId="0" applyFont="1" applyFill="1" applyBorder="1" applyAlignment="1">
      <alignment horizontal="left" vertical="center" indent="4"/>
    </xf>
    <xf numFmtId="0" fontId="8" fillId="0" borderId="10" xfId="0" applyFont="1" applyFill="1" applyBorder="1" applyAlignment="1">
      <alignment horizontal="left" vertical="center" indent="2"/>
    </xf>
    <xf numFmtId="0" fontId="19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center" wrapText="1" indent="1"/>
    </xf>
    <xf numFmtId="0" fontId="17" fillId="0" borderId="10" xfId="0" applyFont="1" applyFill="1" applyBorder="1" applyAlignment="1">
      <alignment horizontal="left" vertical="center" wrapText="1" indent="2"/>
    </xf>
    <xf numFmtId="184" fontId="14" fillId="0" borderId="10" xfId="0" applyNumberFormat="1" applyFont="1" applyFill="1" applyBorder="1" applyAlignment="1">
      <alignment horizontal="right" vertical="justify"/>
    </xf>
    <xf numFmtId="2" fontId="15" fillId="26" borderId="10" xfId="0" applyNumberFormat="1" applyFont="1" applyFill="1" applyBorder="1" applyAlignment="1">
      <alignment horizontal="left" vertical="center" wrapText="1"/>
    </xf>
    <xf numFmtId="2" fontId="15" fillId="26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center" wrapText="1" indent="2"/>
    </xf>
    <xf numFmtId="184" fontId="5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wrapText="1" indent="1"/>
    </xf>
    <xf numFmtId="184" fontId="3" fillId="0" borderId="10" xfId="0" applyNumberFormat="1" applyFont="1" applyFill="1" applyBorder="1" applyAlignment="1">
      <alignment horizontal="right" vertical="justify" indent="1"/>
    </xf>
    <xf numFmtId="0" fontId="1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 indent="4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wrapText="1"/>
    </xf>
    <xf numFmtId="184" fontId="3" fillId="0" borderId="10" xfId="0" applyNumberFormat="1" applyFont="1" applyFill="1" applyBorder="1" applyAlignment="1">
      <alignment vertical="justify"/>
    </xf>
    <xf numFmtId="184" fontId="0" fillId="0" borderId="10" xfId="0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horizontal="left" wrapText="1"/>
    </xf>
    <xf numFmtId="184" fontId="8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center" vertical="justify"/>
    </xf>
    <xf numFmtId="184" fontId="0" fillId="2" borderId="10" xfId="0" applyNumberFormat="1" applyFont="1" applyFill="1" applyBorder="1" applyAlignment="1">
      <alignment vertical="justify"/>
    </xf>
    <xf numFmtId="0" fontId="3" fillId="0" borderId="10" xfId="0" applyFont="1" applyFill="1" applyBorder="1" applyAlignment="1">
      <alignment horizontal="right" vertical="justify"/>
    </xf>
    <xf numFmtId="0" fontId="0" fillId="0" borderId="10" xfId="0" applyFont="1" applyFill="1" applyBorder="1" applyAlignment="1">
      <alignment horizontal="right" vertical="justify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184" fontId="0" fillId="2" borderId="10" xfId="0" applyNumberFormat="1" applyFont="1" applyFill="1" applyBorder="1" applyAlignment="1">
      <alignment horizontal="right" vertical="justify"/>
    </xf>
    <xf numFmtId="0" fontId="5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 horizontal="center" vertical="center"/>
    </xf>
    <xf numFmtId="184" fontId="3" fillId="2" borderId="10" xfId="0" applyNumberFormat="1" applyFont="1" applyFill="1" applyBorder="1" applyAlignment="1">
      <alignment horizontal="right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justify"/>
    </xf>
    <xf numFmtId="184" fontId="0" fillId="2" borderId="10" xfId="0" applyNumberFormat="1" applyFont="1" applyFill="1" applyBorder="1" applyAlignment="1">
      <alignment horizontal="right" vertical="justify"/>
    </xf>
    <xf numFmtId="0" fontId="3" fillId="26" borderId="10" xfId="0" applyFont="1" applyFill="1" applyBorder="1" applyAlignment="1">
      <alignment horizontal="right" vertical="center"/>
    </xf>
    <xf numFmtId="2" fontId="3" fillId="26" borderId="10" xfId="0" applyNumberFormat="1" applyFont="1" applyFill="1" applyBorder="1" applyAlignment="1">
      <alignment horizontal="right" vertical="center"/>
    </xf>
    <xf numFmtId="2" fontId="0" fillId="26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/>
    </xf>
    <xf numFmtId="0" fontId="3" fillId="26" borderId="10" xfId="0" applyFont="1" applyFill="1" applyBorder="1" applyAlignment="1">
      <alignment horizontal="right" vertical="justify"/>
    </xf>
    <xf numFmtId="0" fontId="6" fillId="0" borderId="10" xfId="0" applyFont="1" applyFill="1" applyBorder="1" applyAlignment="1">
      <alignment horizontal="left" vertical="center"/>
    </xf>
    <xf numFmtId="2" fontId="21" fillId="26" borderId="10" xfId="0" applyNumberFormat="1" applyFont="1" applyFill="1" applyBorder="1" applyAlignment="1">
      <alignment vertical="justify" wrapText="1"/>
    </xf>
    <xf numFmtId="184" fontId="3" fillId="0" borderId="10" xfId="0" applyNumberFormat="1" applyFont="1" applyFill="1" applyBorder="1" applyAlignment="1">
      <alignment horizontal="center" vertical="justify"/>
    </xf>
    <xf numFmtId="184" fontId="0" fillId="0" borderId="10" xfId="0" applyNumberFormat="1" applyFont="1" applyFill="1" applyBorder="1" applyAlignment="1">
      <alignment vertical="justify"/>
    </xf>
    <xf numFmtId="0" fontId="2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 wrapText="1"/>
    </xf>
    <xf numFmtId="0" fontId="6" fillId="26" borderId="10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left" vertical="center" wrapText="1" indent="2"/>
    </xf>
    <xf numFmtId="0" fontId="5" fillId="26" borderId="10" xfId="0" applyFont="1" applyFill="1" applyBorder="1" applyAlignment="1">
      <alignment horizontal="left" vertical="justify" indent="2"/>
    </xf>
    <xf numFmtId="0" fontId="3" fillId="26" borderId="10" xfId="0" applyFont="1" applyFill="1" applyBorder="1" applyAlignment="1">
      <alignment horizontal="left" vertical="center" wrapText="1" indent="2"/>
    </xf>
    <xf numFmtId="184" fontId="6" fillId="26" borderId="10" xfId="53" applyNumberFormat="1" applyFont="1" applyFill="1" applyBorder="1" applyAlignment="1">
      <alignment horizontal="right" vertical="justify"/>
      <protection/>
    </xf>
    <xf numFmtId="0" fontId="3" fillId="26" borderId="10" xfId="0" applyFont="1" applyFill="1" applyBorder="1" applyAlignment="1">
      <alignment horizontal="left" vertical="center" wrapText="1" indent="2"/>
    </xf>
    <xf numFmtId="49" fontId="3" fillId="26" borderId="10" xfId="0" applyNumberFormat="1" applyFont="1" applyFill="1" applyBorder="1" applyAlignment="1">
      <alignment horizontal="center" vertical="center"/>
    </xf>
    <xf numFmtId="184" fontId="6" fillId="26" borderId="10" xfId="53" applyNumberFormat="1" applyFont="1" applyFill="1" applyBorder="1" applyAlignment="1">
      <alignment horizontal="right" vertical="justify"/>
      <protection/>
    </xf>
    <xf numFmtId="49" fontId="3" fillId="26" borderId="10" xfId="0" applyNumberFormat="1" applyFont="1" applyFill="1" applyBorder="1" applyAlignment="1">
      <alignment horizontal="center"/>
    </xf>
    <xf numFmtId="0" fontId="3" fillId="26" borderId="10" xfId="0" applyFont="1" applyFill="1" applyBorder="1" applyAlignment="1">
      <alignment horizontal="left" vertical="justify" indent="2"/>
    </xf>
    <xf numFmtId="2" fontId="6" fillId="26" borderId="10" xfId="53" applyNumberFormat="1" applyFont="1" applyFill="1" applyBorder="1" applyAlignment="1">
      <alignment horizontal="right" vertical="justify" wrapText="1"/>
      <protection/>
    </xf>
    <xf numFmtId="2" fontId="7" fillId="26" borderId="11" xfId="0" applyNumberFormat="1" applyFont="1" applyFill="1" applyBorder="1" applyAlignment="1">
      <alignment wrapText="1"/>
    </xf>
    <xf numFmtId="2" fontId="7" fillId="26" borderId="15" xfId="0" applyNumberFormat="1" applyFont="1" applyFill="1" applyBorder="1" applyAlignment="1">
      <alignment wrapText="1"/>
    </xf>
    <xf numFmtId="2" fontId="17" fillId="26" borderId="16" xfId="0" applyNumberFormat="1" applyFont="1" applyFill="1" applyBorder="1" applyAlignment="1">
      <alignment wrapText="1"/>
    </xf>
    <xf numFmtId="2" fontId="3" fillId="26" borderId="10" xfId="0" applyNumberFormat="1" applyFont="1" applyFill="1" applyBorder="1" applyAlignment="1">
      <alignment horizontal="center" vertical="center" wrapText="1"/>
    </xf>
    <xf numFmtId="184" fontId="3" fillId="26" borderId="10" xfId="53" applyNumberFormat="1" applyFont="1" applyFill="1" applyBorder="1" applyAlignment="1">
      <alignment horizontal="right" vertical="justify" wrapText="1"/>
      <protection/>
    </xf>
    <xf numFmtId="184" fontId="3" fillId="26" borderId="17" xfId="53" applyNumberFormat="1" applyFont="1" applyFill="1" applyBorder="1" applyAlignment="1">
      <alignment horizontal="right" vertical="justify" wrapText="1"/>
      <protection/>
    </xf>
    <xf numFmtId="2" fontId="24" fillId="26" borderId="18" xfId="0" applyNumberFormat="1" applyFont="1" applyFill="1" applyBorder="1" applyAlignment="1">
      <alignment wrapText="1"/>
    </xf>
    <xf numFmtId="184" fontId="3" fillId="26" borderId="11" xfId="53" applyNumberFormat="1" applyFont="1" applyFill="1" applyBorder="1" applyAlignment="1">
      <alignment horizontal="right" vertical="justify" wrapText="1"/>
      <protection/>
    </xf>
    <xf numFmtId="2" fontId="17" fillId="26" borderId="13" xfId="0" applyNumberFormat="1" applyFont="1" applyFill="1" applyBorder="1" applyAlignment="1">
      <alignment wrapText="1"/>
    </xf>
    <xf numFmtId="184" fontId="3" fillId="26" borderId="18" xfId="53" applyNumberFormat="1" applyFont="1" applyFill="1" applyBorder="1" applyAlignment="1">
      <alignment horizontal="right" vertical="justify" wrapText="1"/>
      <protection/>
    </xf>
    <xf numFmtId="2" fontId="25" fillId="26" borderId="11" xfId="0" applyNumberFormat="1" applyFont="1" applyFill="1" applyBorder="1" applyAlignment="1">
      <alignment vertical="center" wrapText="1"/>
    </xf>
    <xf numFmtId="2" fontId="3" fillId="26" borderId="13" xfId="0" applyNumberFormat="1" applyFont="1" applyFill="1" applyBorder="1" applyAlignment="1">
      <alignment vertical="center" wrapText="1"/>
    </xf>
    <xf numFmtId="184" fontId="3" fillId="26" borderId="13" xfId="53" applyNumberFormat="1" applyFont="1" applyFill="1" applyBorder="1" applyAlignment="1">
      <alignment horizontal="right" vertical="justify" wrapText="1"/>
      <protection/>
    </xf>
    <xf numFmtId="2" fontId="25" fillId="26" borderId="18" xfId="0" applyNumberFormat="1" applyFont="1" applyFill="1" applyBorder="1" applyAlignment="1">
      <alignment vertical="center" wrapText="1"/>
    </xf>
    <xf numFmtId="2" fontId="3" fillId="26" borderId="18" xfId="0" applyNumberFormat="1" applyFont="1" applyFill="1" applyBorder="1" applyAlignment="1">
      <alignment vertical="center" wrapText="1"/>
    </xf>
    <xf numFmtId="2" fontId="3" fillId="26" borderId="10" xfId="53" applyNumberFormat="1" applyFont="1" applyFill="1" applyBorder="1" applyAlignment="1">
      <alignment horizontal="right" vertical="justify" wrapText="1"/>
      <protection/>
    </xf>
    <xf numFmtId="2" fontId="17" fillId="26" borderId="18" xfId="0" applyNumberFormat="1" applyFont="1" applyFill="1" applyBorder="1" applyAlignment="1">
      <alignment wrapText="1"/>
    </xf>
    <xf numFmtId="2" fontId="7" fillId="26" borderId="10" xfId="0" applyNumberFormat="1" applyFont="1" applyFill="1" applyBorder="1" applyAlignment="1">
      <alignment wrapText="1"/>
    </xf>
    <xf numFmtId="2" fontId="22" fillId="26" borderId="10" xfId="0" applyNumberFormat="1" applyFont="1" applyFill="1" applyBorder="1" applyAlignment="1">
      <alignment horizontal="center" vertical="center" wrapText="1"/>
    </xf>
    <xf numFmtId="2" fontId="5" fillId="26" borderId="10" xfId="53" applyNumberFormat="1" applyFont="1" applyFill="1" applyBorder="1" applyAlignment="1">
      <alignment horizontal="right" vertical="center" wrapText="1"/>
      <protection/>
    </xf>
    <xf numFmtId="2" fontId="17" fillId="26" borderId="10" xfId="0" applyNumberFormat="1" applyFont="1" applyFill="1" applyBorder="1" applyAlignment="1">
      <alignment wrapText="1"/>
    </xf>
    <xf numFmtId="2" fontId="22" fillId="26" borderId="13" xfId="53" applyNumberFormat="1" applyFont="1" applyFill="1" applyBorder="1" applyAlignment="1">
      <alignment horizontal="right" vertical="center" wrapText="1"/>
      <protection/>
    </xf>
    <xf numFmtId="184" fontId="3" fillId="2" borderId="10" xfId="0" applyNumberFormat="1" applyFont="1" applyFill="1" applyBorder="1" applyAlignment="1">
      <alignment vertical="justify"/>
    </xf>
    <xf numFmtId="184" fontId="3" fillId="2" borderId="0" xfId="0" applyNumberFormat="1" applyFont="1" applyFill="1" applyAlignment="1">
      <alignment vertical="justify"/>
    </xf>
    <xf numFmtId="2" fontId="22" fillId="26" borderId="10" xfId="53" applyNumberFormat="1" applyFont="1" applyFill="1" applyBorder="1" applyAlignment="1">
      <alignment horizontal="right" vertical="center" wrapText="1"/>
      <protection/>
    </xf>
    <xf numFmtId="2" fontId="7" fillId="26" borderId="13" xfId="0" applyNumberFormat="1" applyFont="1" applyFill="1" applyBorder="1" applyAlignment="1">
      <alignment wrapText="1"/>
    </xf>
    <xf numFmtId="2" fontId="26" fillId="26" borderId="13" xfId="0" applyNumberFormat="1" applyFont="1" applyFill="1" applyBorder="1" applyAlignment="1">
      <alignment wrapText="1"/>
    </xf>
    <xf numFmtId="2" fontId="0" fillId="26" borderId="10" xfId="0" applyNumberFormat="1" applyFont="1" applyFill="1" applyBorder="1" applyAlignment="1">
      <alignment horizontal="center" vertical="center" wrapText="1"/>
    </xf>
    <xf numFmtId="2" fontId="21" fillId="26" borderId="10" xfId="53" applyNumberFormat="1" applyFont="1" applyFill="1" applyBorder="1" applyAlignment="1">
      <alignment horizontal="right" vertical="center" wrapText="1"/>
      <protection/>
    </xf>
    <xf numFmtId="2" fontId="0" fillId="26" borderId="10" xfId="53" applyNumberFormat="1" applyFont="1" applyFill="1" applyBorder="1" applyAlignment="1">
      <alignment horizontal="right" vertical="center" wrapText="1"/>
      <protection/>
    </xf>
    <xf numFmtId="2" fontId="0" fillId="26" borderId="10" xfId="53" applyNumberFormat="1" applyFont="1" applyFill="1" applyBorder="1" applyAlignment="1">
      <alignment horizontal="right" vertical="justify" wrapText="1"/>
      <protection/>
    </xf>
    <xf numFmtId="2" fontId="4" fillId="26" borderId="10" xfId="53" applyNumberFormat="1" applyFont="1" applyFill="1" applyBorder="1" applyAlignment="1">
      <alignment horizontal="right" vertical="center" wrapText="1"/>
      <protection/>
    </xf>
    <xf numFmtId="2" fontId="4" fillId="26" borderId="10" xfId="53" applyNumberFormat="1" applyFont="1" applyFill="1" applyBorder="1" applyAlignment="1">
      <alignment horizontal="right" vertical="justify" wrapText="1"/>
      <protection/>
    </xf>
    <xf numFmtId="2" fontId="3" fillId="26" borderId="10" xfId="53" applyNumberFormat="1" applyFont="1" applyFill="1" applyBorder="1" applyAlignment="1">
      <alignment horizontal="right" vertical="center" wrapText="1"/>
      <protection/>
    </xf>
    <xf numFmtId="2" fontId="3" fillId="26" borderId="10" xfId="53" applyNumberFormat="1" applyFont="1" applyFill="1" applyBorder="1" applyAlignment="1">
      <alignment horizontal="right" vertical="justify" wrapText="1"/>
      <protection/>
    </xf>
    <xf numFmtId="0" fontId="22" fillId="26" borderId="10" xfId="0" applyFont="1" applyFill="1" applyBorder="1" applyAlignment="1">
      <alignment horizontal="left" vertical="center" wrapText="1"/>
    </xf>
    <xf numFmtId="49" fontId="22" fillId="26" borderId="10" xfId="0" applyNumberFormat="1" applyFont="1" applyFill="1" applyBorder="1" applyAlignment="1">
      <alignment horizontal="center" vertical="center"/>
    </xf>
    <xf numFmtId="184" fontId="3" fillId="26" borderId="10" xfId="53" applyNumberFormat="1" applyFont="1" applyFill="1" applyBorder="1" applyAlignment="1">
      <alignment horizontal="right" vertical="justify"/>
      <protection/>
    </xf>
    <xf numFmtId="184" fontId="0" fillId="26" borderId="10" xfId="53" applyNumberFormat="1" applyFont="1" applyFill="1" applyBorder="1" applyAlignment="1">
      <alignment horizontal="right" vertical="justify"/>
      <protection/>
    </xf>
    <xf numFmtId="0" fontId="3" fillId="26" borderId="10" xfId="0" applyFont="1" applyFill="1" applyBorder="1" applyAlignment="1">
      <alignment horizontal="left" vertical="center" wrapText="1"/>
    </xf>
    <xf numFmtId="0" fontId="5" fillId="26" borderId="10" xfId="0" applyFont="1" applyFill="1" applyBorder="1" applyAlignment="1">
      <alignment horizontal="left" vertical="center" wrapText="1" indent="3"/>
    </xf>
    <xf numFmtId="0" fontId="3" fillId="26" borderId="10" xfId="0" applyFont="1" applyFill="1" applyBorder="1" applyAlignment="1">
      <alignment horizontal="left" vertical="center" wrapText="1" indent="1"/>
    </xf>
    <xf numFmtId="0" fontId="3" fillId="26" borderId="10" xfId="0" applyFont="1" applyFill="1" applyBorder="1" applyAlignment="1">
      <alignment horizontal="left" vertical="center" wrapText="1" indent="3"/>
    </xf>
    <xf numFmtId="0" fontId="22" fillId="26" borderId="10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right" vertical="center" wrapText="1"/>
    </xf>
    <xf numFmtId="184" fontId="5" fillId="26" borderId="10" xfId="53" applyNumberFormat="1" applyFont="1" applyFill="1" applyBorder="1" applyAlignment="1">
      <alignment horizontal="right" vertical="justify"/>
      <protection/>
    </xf>
    <xf numFmtId="184" fontId="14" fillId="26" borderId="10" xfId="53" applyNumberFormat="1" applyFont="1" applyFill="1" applyBorder="1" applyAlignment="1">
      <alignment horizontal="right" vertical="justify"/>
      <protection/>
    </xf>
    <xf numFmtId="0" fontId="5" fillId="26" borderId="10" xfId="0" applyFont="1" applyFill="1" applyBorder="1" applyAlignment="1">
      <alignment horizontal="left" vertical="center" wrapText="1"/>
    </xf>
    <xf numFmtId="184" fontId="14" fillId="26" borderId="10" xfId="53" applyNumberFormat="1" applyFont="1" applyFill="1" applyBorder="1" applyAlignment="1">
      <alignment horizontal="right" vertical="justify"/>
      <protection/>
    </xf>
    <xf numFmtId="49" fontId="27" fillId="26" borderId="10" xfId="0" applyNumberFormat="1" applyFont="1" applyFill="1" applyBorder="1" applyAlignment="1">
      <alignment horizontal="center"/>
    </xf>
    <xf numFmtId="49" fontId="28" fillId="2" borderId="10" xfId="0" applyNumberFormat="1" applyFont="1" applyFill="1" applyBorder="1" applyAlignment="1">
      <alignment horizontal="center"/>
    </xf>
    <xf numFmtId="0" fontId="3" fillId="26" borderId="12" xfId="0" applyFont="1" applyFill="1" applyBorder="1" applyAlignment="1">
      <alignment horizontal="left" vertical="center" wrapText="1"/>
    </xf>
    <xf numFmtId="184" fontId="0" fillId="26" borderId="10" xfId="0" applyNumberFormat="1" applyFont="1" applyFill="1" applyBorder="1" applyAlignment="1">
      <alignment horizontal="right" vertical="justify"/>
    </xf>
    <xf numFmtId="0" fontId="5" fillId="26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184" fontId="3" fillId="26" borderId="10" xfId="0" applyNumberFormat="1" applyFont="1" applyFill="1" applyBorder="1" applyAlignment="1">
      <alignment horizontal="right" vertical="justify"/>
    </xf>
    <xf numFmtId="0" fontId="5" fillId="26" borderId="10" xfId="0" applyFont="1" applyFill="1" applyBorder="1" applyAlignment="1">
      <alignment horizontal="center"/>
    </xf>
    <xf numFmtId="184" fontId="5" fillId="26" borderId="10" xfId="0" applyNumberFormat="1" applyFont="1" applyFill="1" applyBorder="1" applyAlignment="1">
      <alignment horizontal="right" vertical="justify"/>
    </xf>
    <xf numFmtId="184" fontId="14" fillId="26" borderId="10" xfId="0" applyNumberFormat="1" applyFont="1" applyFill="1" applyBorder="1" applyAlignment="1">
      <alignment horizontal="right" vertical="justify"/>
    </xf>
    <xf numFmtId="184" fontId="0" fillId="26" borderId="10" xfId="0" applyNumberFormat="1" applyFont="1" applyFill="1" applyBorder="1" applyAlignment="1">
      <alignment horizontal="right" vertical="justify"/>
    </xf>
    <xf numFmtId="0" fontId="6" fillId="26" borderId="10" xfId="0" applyFont="1" applyFill="1" applyBorder="1" applyAlignment="1">
      <alignment vertical="justify"/>
    </xf>
    <xf numFmtId="0" fontId="3" fillId="26" borderId="10" xfId="0" applyFont="1" applyFill="1" applyBorder="1" applyAlignment="1">
      <alignment vertical="justify"/>
    </xf>
    <xf numFmtId="184" fontId="6" fillId="0" borderId="10" xfId="0" applyNumberFormat="1" applyFont="1" applyFill="1" applyBorder="1" applyAlignment="1">
      <alignment vertical="justify"/>
    </xf>
    <xf numFmtId="49" fontId="5" fillId="0" borderId="10" xfId="0" applyNumberFormat="1" applyFont="1" applyFill="1" applyBorder="1" applyAlignment="1">
      <alignment horizontal="left" vertical="justify" indent="2"/>
    </xf>
    <xf numFmtId="0" fontId="3" fillId="0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justify"/>
    </xf>
    <xf numFmtId="0" fontId="6" fillId="26" borderId="10" xfId="0" applyFont="1" applyFill="1" applyBorder="1" applyAlignment="1">
      <alignment vertical="justify"/>
    </xf>
    <xf numFmtId="0" fontId="5" fillId="26" borderId="10" xfId="0" applyFont="1" applyFill="1" applyBorder="1" applyAlignment="1">
      <alignment vertical="justify"/>
    </xf>
    <xf numFmtId="0" fontId="5" fillId="26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right" vertical="center"/>
    </xf>
    <xf numFmtId="184" fontId="5" fillId="26" borderId="10" xfId="0" applyNumberFormat="1" applyFont="1" applyFill="1" applyBorder="1" applyAlignment="1">
      <alignment horizontal="right" vertical="justify"/>
    </xf>
    <xf numFmtId="184" fontId="14" fillId="26" borderId="10" xfId="0" applyNumberFormat="1" applyFont="1" applyFill="1" applyBorder="1" applyAlignment="1">
      <alignment horizontal="right" vertical="justify"/>
    </xf>
    <xf numFmtId="0" fontId="3" fillId="2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 vertical="center"/>
    </xf>
    <xf numFmtId="2" fontId="14" fillId="26" borderId="10" xfId="0" applyNumberFormat="1" applyFont="1" applyFill="1" applyBorder="1" applyAlignment="1">
      <alignment horizontal="right" vertical="justify"/>
    </xf>
    <xf numFmtId="0" fontId="6" fillId="26" borderId="10" xfId="0" applyFont="1" applyFill="1" applyBorder="1" applyAlignment="1">
      <alignment horizontal="left" vertical="justify"/>
    </xf>
    <xf numFmtId="184" fontId="6" fillId="26" borderId="10" xfId="0" applyNumberFormat="1" applyFont="1" applyFill="1" applyBorder="1" applyAlignment="1">
      <alignment horizontal="right" vertical="justify"/>
    </xf>
    <xf numFmtId="1" fontId="6" fillId="26" borderId="10" xfId="52" applyNumberFormat="1" applyFont="1" applyFill="1" applyBorder="1" applyAlignment="1">
      <alignment horizontal="right" vertical="justify"/>
      <protection/>
    </xf>
    <xf numFmtId="1" fontId="4" fillId="2" borderId="10" xfId="52" applyNumberFormat="1" applyFont="1" applyFill="1" applyBorder="1" applyAlignment="1">
      <alignment horizontal="right" vertical="justify"/>
      <protection/>
    </xf>
    <xf numFmtId="0" fontId="6" fillId="0" borderId="10" xfId="0" applyFont="1" applyFill="1" applyBorder="1" applyAlignment="1">
      <alignment vertical="justify"/>
    </xf>
    <xf numFmtId="1" fontId="0" fillId="2" borderId="10" xfId="52" applyNumberFormat="1" applyFont="1" applyFill="1" applyBorder="1" applyAlignment="1">
      <alignment horizontal="right" vertical="justify"/>
      <protection/>
    </xf>
    <xf numFmtId="0" fontId="6" fillId="0" borderId="10" xfId="0" applyFont="1" applyFill="1" applyBorder="1" applyAlignment="1">
      <alignment vertical="justify"/>
    </xf>
    <xf numFmtId="1" fontId="6" fillId="26" borderId="10" xfId="52" applyNumberFormat="1" applyFont="1" applyFill="1" applyBorder="1" applyAlignment="1">
      <alignment horizontal="right" vertical="justify"/>
      <protection/>
    </xf>
    <xf numFmtId="1" fontId="4" fillId="2" borderId="10" xfId="52" applyNumberFormat="1" applyFont="1" applyFill="1" applyBorder="1" applyAlignment="1">
      <alignment horizontal="right" vertical="justify"/>
      <protection/>
    </xf>
    <xf numFmtId="0" fontId="6" fillId="26" borderId="10" xfId="0" applyFont="1" applyFill="1" applyBorder="1" applyAlignment="1">
      <alignment horizontal="left" vertical="center" wrapText="1"/>
    </xf>
    <xf numFmtId="1" fontId="6" fillId="26" borderId="10" xfId="0" applyNumberFormat="1" applyFont="1" applyFill="1" applyBorder="1" applyAlignment="1">
      <alignment horizontal="right" vertical="justify"/>
    </xf>
    <xf numFmtId="0" fontId="3" fillId="26" borderId="10" xfId="0" applyFont="1" applyFill="1" applyBorder="1" applyAlignment="1">
      <alignment horizontal="center" vertical="center" wrapText="1"/>
    </xf>
    <xf numFmtId="1" fontId="3" fillId="26" borderId="10" xfId="0" applyNumberFormat="1" applyFont="1" applyFill="1" applyBorder="1" applyAlignment="1">
      <alignment horizontal="right" vertical="justify"/>
    </xf>
    <xf numFmtId="1" fontId="0" fillId="2" borderId="10" xfId="0" applyNumberFormat="1" applyFont="1" applyFill="1" applyBorder="1" applyAlignment="1">
      <alignment horizontal="right" vertical="justify"/>
    </xf>
    <xf numFmtId="0" fontId="3" fillId="26" borderId="11" xfId="0" applyFont="1" applyFill="1" applyBorder="1" applyAlignment="1" applyProtection="1">
      <alignment vertical="center" wrapText="1"/>
      <protection/>
    </xf>
    <xf numFmtId="0" fontId="3" fillId="26" borderId="10" xfId="0" applyFont="1" applyFill="1" applyBorder="1" applyAlignment="1">
      <alignment horizontal="center" vertical="top"/>
    </xf>
    <xf numFmtId="0" fontId="3" fillId="26" borderId="11" xfId="0" applyFont="1" applyFill="1" applyBorder="1" applyAlignment="1">
      <alignment vertical="justify"/>
    </xf>
    <xf numFmtId="0" fontId="3" fillId="26" borderId="10" xfId="0" applyFont="1" applyFill="1" applyBorder="1" applyAlignment="1">
      <alignment horizontal="center" vertical="top"/>
    </xf>
    <xf numFmtId="1" fontId="3" fillId="26" borderId="10" xfId="0" applyNumberFormat="1" applyFont="1" applyFill="1" applyBorder="1" applyAlignment="1">
      <alignment horizontal="right" vertical="justify"/>
    </xf>
    <xf numFmtId="1" fontId="0" fillId="2" borderId="10" xfId="0" applyNumberFormat="1" applyFont="1" applyFill="1" applyBorder="1" applyAlignment="1">
      <alignment horizontal="right" vertical="justify"/>
    </xf>
    <xf numFmtId="0" fontId="3" fillId="26" borderId="10" xfId="0" applyFont="1" applyFill="1" applyBorder="1" applyAlignment="1" applyProtection="1">
      <alignment vertical="justify" wrapText="1"/>
      <protection/>
    </xf>
    <xf numFmtId="0" fontId="5" fillId="26" borderId="10" xfId="0" applyFont="1" applyFill="1" applyBorder="1" applyAlignment="1">
      <alignment vertical="justify"/>
    </xf>
    <xf numFmtId="0" fontId="5" fillId="26" borderId="10" xfId="0" applyFont="1" applyFill="1" applyBorder="1" applyAlignment="1">
      <alignment horizontal="center" vertical="top"/>
    </xf>
    <xf numFmtId="1" fontId="5" fillId="26" borderId="10" xfId="0" applyNumberFormat="1" applyFont="1" applyFill="1" applyBorder="1" applyAlignment="1">
      <alignment horizontal="right" vertical="justify"/>
    </xf>
    <xf numFmtId="1" fontId="14" fillId="2" borderId="10" xfId="0" applyNumberFormat="1" applyFont="1" applyFill="1" applyBorder="1" applyAlignment="1">
      <alignment horizontal="right" vertical="justify"/>
    </xf>
    <xf numFmtId="0" fontId="3" fillId="26" borderId="11" xfId="0" applyFont="1" applyFill="1" applyBorder="1" applyAlignment="1" applyProtection="1">
      <alignment vertical="justify" wrapText="1"/>
      <protection/>
    </xf>
    <xf numFmtId="0" fontId="5" fillId="26" borderId="10" xfId="0" applyFont="1" applyFill="1" applyBorder="1" applyAlignment="1">
      <alignment vertical="center" wrapText="1"/>
    </xf>
    <xf numFmtId="0" fontId="3" fillId="26" borderId="10" xfId="0" applyFont="1" applyFill="1" applyBorder="1" applyAlignment="1" applyProtection="1">
      <alignment vertical="center" wrapText="1"/>
      <protection/>
    </xf>
    <xf numFmtId="0" fontId="5" fillId="26" borderId="11" xfId="0" applyFont="1" applyFill="1" applyBorder="1" applyAlignment="1">
      <alignment vertical="justify"/>
    </xf>
    <xf numFmtId="0" fontId="3" fillId="26" borderId="11" xfId="0" applyFont="1" applyFill="1" applyBorder="1" applyAlignment="1" applyProtection="1">
      <alignment vertical="center" wrapText="1"/>
      <protection/>
    </xf>
    <xf numFmtId="0" fontId="3" fillId="26" borderId="10" xfId="0" applyFont="1" applyFill="1" applyBorder="1" applyAlignment="1">
      <alignment horizontal="center" vertical="justify"/>
    </xf>
    <xf numFmtId="0" fontId="5" fillId="26" borderId="11" xfId="0" applyFont="1" applyFill="1" applyBorder="1" applyAlignment="1">
      <alignment vertical="justify"/>
    </xf>
    <xf numFmtId="0" fontId="5" fillId="26" borderId="10" xfId="0" applyFont="1" applyFill="1" applyBorder="1" applyAlignment="1">
      <alignment horizontal="center" vertical="top"/>
    </xf>
    <xf numFmtId="0" fontId="5" fillId="26" borderId="10" xfId="0" applyFont="1" applyFill="1" applyBorder="1" applyAlignment="1">
      <alignment vertical="justify"/>
    </xf>
    <xf numFmtId="0" fontId="3" fillId="26" borderId="10" xfId="0" applyFont="1" applyFill="1" applyBorder="1" applyAlignment="1" applyProtection="1">
      <alignment vertical="center" wrapText="1"/>
      <protection/>
    </xf>
    <xf numFmtId="0" fontId="5" fillId="26" borderId="10" xfId="0" applyFont="1" applyFill="1" applyBorder="1" applyAlignment="1" applyProtection="1">
      <alignment vertical="center" wrapText="1"/>
      <protection/>
    </xf>
    <xf numFmtId="184" fontId="6" fillId="26" borderId="10" xfId="0" applyNumberFormat="1" applyFont="1" applyFill="1" applyBorder="1" applyAlignment="1">
      <alignment horizontal="right" vertical="justify"/>
    </xf>
    <xf numFmtId="0" fontId="3" fillId="26" borderId="10" xfId="0" applyFont="1" applyFill="1" applyBorder="1" applyAlignment="1">
      <alignment vertical="justify"/>
    </xf>
    <xf numFmtId="0" fontId="4" fillId="26" borderId="10" xfId="0" applyFont="1" applyFill="1" applyBorder="1" applyAlignment="1">
      <alignment horizontal="left" vertical="justify"/>
    </xf>
    <xf numFmtId="0" fontId="5" fillId="26" borderId="10" xfId="0" applyFont="1" applyFill="1" applyBorder="1" applyAlignment="1">
      <alignment horizontal="left" vertical="justify" indent="2"/>
    </xf>
    <xf numFmtId="184" fontId="3" fillId="2" borderId="10" xfId="0" applyNumberFormat="1" applyFont="1" applyFill="1" applyBorder="1" applyAlignment="1">
      <alignment horizontal="right" vertical="justify" wrapText="1"/>
    </xf>
    <xf numFmtId="184" fontId="0" fillId="2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justify"/>
    </xf>
    <xf numFmtId="184" fontId="6" fillId="2" borderId="10" xfId="52" applyNumberFormat="1" applyFont="1" applyFill="1" applyBorder="1" applyAlignment="1">
      <alignment horizontal="right" vertical="justify"/>
      <protection/>
    </xf>
    <xf numFmtId="184" fontId="4" fillId="2" borderId="10" xfId="52" applyNumberFormat="1" applyFont="1" applyFill="1" applyBorder="1" applyAlignment="1">
      <alignment horizontal="right" vertical="justify"/>
      <protection/>
    </xf>
    <xf numFmtId="184" fontId="3" fillId="26" borderId="10" xfId="52" applyNumberFormat="1" applyFont="1" applyFill="1" applyBorder="1" applyAlignment="1">
      <alignment horizontal="right" vertical="justify"/>
      <protection/>
    </xf>
    <xf numFmtId="184" fontId="0" fillId="2" borderId="10" xfId="52" applyNumberFormat="1" applyFont="1" applyFill="1" applyBorder="1" applyAlignment="1">
      <alignment horizontal="right" vertical="justify"/>
      <protection/>
    </xf>
    <xf numFmtId="184" fontId="6" fillId="26" borderId="10" xfId="52" applyNumberFormat="1" applyFont="1" applyFill="1" applyBorder="1" applyAlignment="1">
      <alignment horizontal="right" vertical="justify"/>
      <protection/>
    </xf>
    <xf numFmtId="0" fontId="6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justify"/>
    </xf>
    <xf numFmtId="0" fontId="14" fillId="0" borderId="10" xfId="0" applyFont="1" applyFill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justify"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wrapText="1"/>
    </xf>
    <xf numFmtId="2" fontId="0" fillId="2" borderId="10" xfId="0" applyNumberFormat="1" applyFont="1" applyFill="1" applyBorder="1" applyAlignment="1">
      <alignment horizontal="right" vertical="justify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right" vertical="justify"/>
    </xf>
    <xf numFmtId="0" fontId="3" fillId="0" borderId="10" xfId="0" applyFont="1" applyFill="1" applyBorder="1" applyAlignment="1">
      <alignment vertical="justify"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justify"/>
    </xf>
    <xf numFmtId="0" fontId="0" fillId="26" borderId="0" xfId="0" applyFont="1" applyFill="1" applyAlignment="1">
      <alignment horizontal="left" indent="5"/>
    </xf>
    <xf numFmtId="0" fontId="0" fillId="2" borderId="0" xfId="0" applyFont="1" applyFill="1" applyAlignment="1">
      <alignment vertical="justify"/>
    </xf>
    <xf numFmtId="0" fontId="0" fillId="0" borderId="0" xfId="0" applyFont="1" applyFill="1" applyAlignment="1">
      <alignment horizontal="center" vertical="justify"/>
    </xf>
    <xf numFmtId="0" fontId="0" fillId="2" borderId="0" xfId="0" applyFont="1" applyFill="1" applyAlignment="1">
      <alignment horizontal="center" vertical="justify"/>
    </xf>
    <xf numFmtId="0" fontId="0" fillId="26" borderId="0" xfId="0" applyFont="1" applyFill="1" applyAlignment="1">
      <alignment horizontal="left" vertical="top" indent="5"/>
    </xf>
    <xf numFmtId="0" fontId="4" fillId="26" borderId="0" xfId="0" applyFont="1" applyFill="1" applyBorder="1" applyAlignment="1">
      <alignment horizontal="center" vertical="justify"/>
    </xf>
    <xf numFmtId="2" fontId="3" fillId="26" borderId="13" xfId="53" applyNumberFormat="1" applyFont="1" applyFill="1" applyBorder="1" applyAlignment="1">
      <alignment horizontal="right" vertical="justify" wrapText="1"/>
      <protection/>
    </xf>
    <xf numFmtId="2" fontId="3" fillId="26" borderId="13" xfId="53" applyNumberFormat="1" applyFont="1" applyFill="1" applyBorder="1" applyAlignment="1">
      <alignment horizontal="right" vertical="center" wrapText="1"/>
      <protection/>
    </xf>
    <xf numFmtId="2" fontId="3" fillId="26" borderId="11" xfId="0" applyNumberFormat="1" applyFont="1" applyFill="1" applyBorder="1" applyAlignment="1">
      <alignment horizontal="center" vertical="center" wrapText="1"/>
    </xf>
    <xf numFmtId="2" fontId="3" fillId="26" borderId="18" xfId="53" applyNumberFormat="1" applyFont="1" applyFill="1" applyBorder="1" applyAlignment="1">
      <alignment horizontal="right" vertical="center" wrapText="1"/>
      <protection/>
    </xf>
    <xf numFmtId="0" fontId="3" fillId="26" borderId="10" xfId="0" applyFont="1" applyFill="1" applyBorder="1" applyAlignment="1">
      <alignment horizontal="left" vertical="justify"/>
    </xf>
    <xf numFmtId="184" fontId="0" fillId="26" borderId="10" xfId="53" applyNumberFormat="1" applyFont="1" applyFill="1" applyBorder="1" applyAlignment="1">
      <alignment horizontal="right" vertical="justify"/>
      <protection/>
    </xf>
    <xf numFmtId="1" fontId="0" fillId="26" borderId="10" xfId="52" applyNumberFormat="1" applyFont="1" applyFill="1" applyBorder="1" applyAlignment="1">
      <alignment horizontal="right" vertical="justify" wrapText="1"/>
      <protection/>
    </xf>
    <xf numFmtId="0" fontId="3" fillId="2" borderId="0" xfId="0" applyFont="1" applyFill="1" applyAlignment="1">
      <alignment vertical="justify"/>
    </xf>
    <xf numFmtId="184" fontId="3" fillId="0" borderId="17" xfId="0" applyNumberFormat="1" applyFont="1" applyFill="1" applyBorder="1" applyAlignment="1">
      <alignment horizontal="right" vertical="justify"/>
    </xf>
    <xf numFmtId="184" fontId="0" fillId="0" borderId="17" xfId="0" applyNumberFormat="1" applyFont="1" applyFill="1" applyBorder="1" applyAlignment="1">
      <alignment horizontal="right" vertical="justify"/>
    </xf>
    <xf numFmtId="184" fontId="5" fillId="0" borderId="17" xfId="0" applyNumberFormat="1" applyFont="1" applyFill="1" applyBorder="1" applyAlignment="1">
      <alignment horizontal="right" vertical="justify"/>
    </xf>
    <xf numFmtId="0" fontId="6" fillId="0" borderId="10" xfId="0" applyFont="1" applyFill="1" applyBorder="1" applyAlignment="1">
      <alignment horizontal="center" vertical="center"/>
    </xf>
    <xf numFmtId="0" fontId="9" fillId="26" borderId="0" xfId="0" applyFont="1" applyFill="1" applyAlignment="1">
      <alignment horizontal="left" vertical="top" wrapText="1" indent="5"/>
    </xf>
    <xf numFmtId="0" fontId="0" fillId="26" borderId="0" xfId="0" applyFont="1" applyFill="1" applyAlignment="1">
      <alignment horizontal="left" vertical="top" wrapText="1" indent="5"/>
    </xf>
    <xf numFmtId="0" fontId="9" fillId="26" borderId="0" xfId="0" applyFont="1" applyFill="1" applyAlignment="1">
      <alignment horizontal="left" wrapText="1" indent="5"/>
    </xf>
    <xf numFmtId="0" fontId="0" fillId="26" borderId="0" xfId="0" applyFont="1" applyFill="1" applyAlignment="1">
      <alignment horizontal="left" wrapText="1" indent="5"/>
    </xf>
    <xf numFmtId="0" fontId="0" fillId="26" borderId="0" xfId="0" applyFont="1" applyFill="1" applyAlignment="1">
      <alignment horizontal="left" vertical="top" indent="5"/>
    </xf>
    <xf numFmtId="0" fontId="4" fillId="2" borderId="10" xfId="0" applyFont="1" applyFill="1" applyBorder="1" applyAlignment="1">
      <alignment horizontal="center" vertical="justify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justify"/>
    </xf>
    <xf numFmtId="0" fontId="6" fillId="2" borderId="1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justify"/>
    </xf>
    <xf numFmtId="0" fontId="0" fillId="2" borderId="23" xfId="0" applyFont="1" applyFill="1" applyBorder="1" applyAlignment="1">
      <alignment vertical="justify"/>
    </xf>
    <xf numFmtId="0" fontId="0" fillId="2" borderId="24" xfId="0" applyFont="1" applyFill="1" applyBorder="1" applyAlignment="1">
      <alignment vertical="justify"/>
    </xf>
    <xf numFmtId="2" fontId="3" fillId="26" borderId="11" xfId="53" applyNumberFormat="1" applyFont="1" applyFill="1" applyBorder="1" applyAlignment="1">
      <alignment horizontal="right" vertical="justify" wrapText="1"/>
      <protection/>
    </xf>
    <xf numFmtId="2" fontId="3" fillId="26" borderId="13" xfId="53" applyNumberFormat="1" applyFont="1" applyFill="1" applyBorder="1" applyAlignment="1">
      <alignment horizontal="right" vertical="justify" wrapText="1"/>
      <protection/>
    </xf>
    <xf numFmtId="2" fontId="3" fillId="26" borderId="11" xfId="53" applyNumberFormat="1" applyFont="1" applyFill="1" applyBorder="1" applyAlignment="1">
      <alignment horizontal="right" vertical="center" wrapText="1"/>
      <protection/>
    </xf>
    <xf numFmtId="2" fontId="3" fillId="26" borderId="13" xfId="53" applyNumberFormat="1" applyFont="1" applyFill="1" applyBorder="1" applyAlignment="1">
      <alignment horizontal="right" vertical="center" wrapText="1"/>
      <protection/>
    </xf>
    <xf numFmtId="2" fontId="3" fillId="26" borderId="11" xfId="0" applyNumberFormat="1" applyFont="1" applyFill="1" applyBorder="1" applyAlignment="1">
      <alignment horizontal="center" vertical="center" wrapText="1"/>
    </xf>
    <xf numFmtId="2" fontId="3" fillId="26" borderId="18" xfId="0" applyNumberFormat="1" applyFont="1" applyFill="1" applyBorder="1" applyAlignment="1">
      <alignment horizontal="center" vertical="center" wrapText="1"/>
    </xf>
    <xf numFmtId="2" fontId="22" fillId="26" borderId="11" xfId="53" applyNumberFormat="1" applyFont="1" applyFill="1" applyBorder="1" applyAlignment="1">
      <alignment horizontal="right" vertical="center" wrapText="1"/>
      <protection/>
    </xf>
    <xf numFmtId="2" fontId="22" fillId="26" borderId="18" xfId="53" applyNumberFormat="1" applyFont="1" applyFill="1" applyBorder="1" applyAlignment="1">
      <alignment horizontal="right" vertical="center" wrapText="1"/>
      <protection/>
    </xf>
    <xf numFmtId="2" fontId="5" fillId="26" borderId="11" xfId="53" applyNumberFormat="1" applyFont="1" applyFill="1" applyBorder="1" applyAlignment="1">
      <alignment horizontal="right" vertical="center" wrapText="1"/>
      <protection/>
    </xf>
    <xf numFmtId="2" fontId="5" fillId="26" borderId="18" xfId="53" applyNumberFormat="1" applyFont="1" applyFill="1" applyBorder="1" applyAlignment="1">
      <alignment horizontal="right" vertical="center" wrapText="1"/>
      <protection/>
    </xf>
    <xf numFmtId="2" fontId="3" fillId="26" borderId="18" xfId="53" applyNumberFormat="1" applyFont="1" applyFill="1" applyBorder="1" applyAlignment="1">
      <alignment horizontal="right" vertical="center" wrapText="1"/>
      <protection/>
    </xf>
    <xf numFmtId="2" fontId="3" fillId="26" borderId="18" xfId="53" applyNumberFormat="1" applyFont="1" applyFill="1" applyBorder="1" applyAlignment="1">
      <alignment horizontal="right" vertical="justify" wrapText="1"/>
      <protection/>
    </xf>
    <xf numFmtId="184" fontId="5" fillId="26" borderId="11" xfId="53" applyNumberFormat="1" applyFont="1" applyFill="1" applyBorder="1" applyAlignment="1">
      <alignment horizontal="right" vertical="justify" wrapText="1"/>
      <protection/>
    </xf>
    <xf numFmtId="184" fontId="5" fillId="26" borderId="13" xfId="53" applyNumberFormat="1" applyFont="1" applyFill="1" applyBorder="1" applyAlignment="1">
      <alignment horizontal="right" vertical="justify" wrapText="1"/>
      <protection/>
    </xf>
    <xf numFmtId="2" fontId="3" fillId="26" borderId="13" xfId="0" applyNumberFormat="1" applyFont="1" applyFill="1" applyBorder="1" applyAlignment="1">
      <alignment horizontal="center" vertical="center" wrapText="1"/>
    </xf>
    <xf numFmtId="184" fontId="5" fillId="26" borderId="11" xfId="53" applyNumberFormat="1" applyFont="1" applyFill="1" applyBorder="1" applyAlignment="1">
      <alignment horizontal="right" vertical="center" wrapText="1"/>
      <protection/>
    </xf>
    <xf numFmtId="184" fontId="5" fillId="26" borderId="13" xfId="53" applyNumberFormat="1" applyFont="1" applyFill="1" applyBorder="1" applyAlignment="1">
      <alignment horizontal="right" vertical="center" wrapText="1"/>
      <protection/>
    </xf>
    <xf numFmtId="184" fontId="3" fillId="26" borderId="11" xfId="53" applyNumberFormat="1" applyFont="1" applyFill="1" applyBorder="1" applyAlignment="1">
      <alignment horizontal="right" vertical="center" wrapText="1"/>
      <protection/>
    </xf>
    <xf numFmtId="184" fontId="3" fillId="26" borderId="18" xfId="53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Alignment="1">
      <alignment horizontal="right" vertical="justify"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left" wrapText="1"/>
    </xf>
    <xf numFmtId="0" fontId="17" fillId="0" borderId="24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185</xdr:row>
      <xdr:rowOff>0</xdr:rowOff>
    </xdr:from>
    <xdr:to>
      <xdr:col>0</xdr:col>
      <xdr:colOff>2238375</xdr:colOff>
      <xdr:row>185</xdr:row>
      <xdr:rowOff>0</xdr:rowOff>
    </xdr:to>
    <xdr:sp>
      <xdr:nvSpPr>
        <xdr:cNvPr id="1" name="Line 103"/>
        <xdr:cNvSpPr>
          <a:spLocks/>
        </xdr:cNvSpPr>
      </xdr:nvSpPr>
      <xdr:spPr>
        <a:xfrm>
          <a:off x="180975" y="41433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138</xdr:row>
      <xdr:rowOff>0</xdr:rowOff>
    </xdr:from>
    <xdr:to>
      <xdr:col>0</xdr:col>
      <xdr:colOff>2238375</xdr:colOff>
      <xdr:row>138</xdr:row>
      <xdr:rowOff>0</xdr:rowOff>
    </xdr:to>
    <xdr:sp>
      <xdr:nvSpPr>
        <xdr:cNvPr id="2" name="Line 111"/>
        <xdr:cNvSpPr>
          <a:spLocks/>
        </xdr:cNvSpPr>
      </xdr:nvSpPr>
      <xdr:spPr>
        <a:xfrm>
          <a:off x="180975" y="32032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138</xdr:row>
      <xdr:rowOff>0</xdr:rowOff>
    </xdr:from>
    <xdr:to>
      <xdr:col>0</xdr:col>
      <xdr:colOff>2238375</xdr:colOff>
      <xdr:row>138</xdr:row>
      <xdr:rowOff>0</xdr:rowOff>
    </xdr:to>
    <xdr:sp>
      <xdr:nvSpPr>
        <xdr:cNvPr id="3" name="Line 112"/>
        <xdr:cNvSpPr>
          <a:spLocks/>
        </xdr:cNvSpPr>
      </xdr:nvSpPr>
      <xdr:spPr>
        <a:xfrm>
          <a:off x="171450" y="320325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4" name="Line 165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5" name="Line 166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6" name="Line 179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7" name="Line 180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887</xdr:row>
      <xdr:rowOff>0</xdr:rowOff>
    </xdr:from>
    <xdr:to>
      <xdr:col>0</xdr:col>
      <xdr:colOff>2238375</xdr:colOff>
      <xdr:row>887</xdr:row>
      <xdr:rowOff>0</xdr:rowOff>
    </xdr:to>
    <xdr:sp>
      <xdr:nvSpPr>
        <xdr:cNvPr id="8" name="Line 652"/>
        <xdr:cNvSpPr>
          <a:spLocks/>
        </xdr:cNvSpPr>
      </xdr:nvSpPr>
      <xdr:spPr>
        <a:xfrm>
          <a:off x="180975" y="233914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887</xdr:row>
      <xdr:rowOff>0</xdr:rowOff>
    </xdr:from>
    <xdr:to>
      <xdr:col>0</xdr:col>
      <xdr:colOff>2238375</xdr:colOff>
      <xdr:row>887</xdr:row>
      <xdr:rowOff>0</xdr:rowOff>
    </xdr:to>
    <xdr:sp>
      <xdr:nvSpPr>
        <xdr:cNvPr id="9" name="Line 653"/>
        <xdr:cNvSpPr>
          <a:spLocks/>
        </xdr:cNvSpPr>
      </xdr:nvSpPr>
      <xdr:spPr>
        <a:xfrm>
          <a:off x="171450" y="233914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10" name="Line 700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11" name="Line 701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12" name="Line 710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13" name="Line 711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14" name="Line 836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15" name="Line 837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16" name="Line 846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17" name="Line 847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949</xdr:row>
      <xdr:rowOff>0</xdr:rowOff>
    </xdr:from>
    <xdr:to>
      <xdr:col>0</xdr:col>
      <xdr:colOff>2238375</xdr:colOff>
      <xdr:row>949</xdr:row>
      <xdr:rowOff>0</xdr:rowOff>
    </xdr:to>
    <xdr:sp>
      <xdr:nvSpPr>
        <xdr:cNvPr id="18" name="Line 856"/>
        <xdr:cNvSpPr>
          <a:spLocks/>
        </xdr:cNvSpPr>
      </xdr:nvSpPr>
      <xdr:spPr>
        <a:xfrm>
          <a:off x="180975" y="257355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949</xdr:row>
      <xdr:rowOff>0</xdr:rowOff>
    </xdr:from>
    <xdr:to>
      <xdr:col>0</xdr:col>
      <xdr:colOff>2238375</xdr:colOff>
      <xdr:row>949</xdr:row>
      <xdr:rowOff>0</xdr:rowOff>
    </xdr:to>
    <xdr:sp>
      <xdr:nvSpPr>
        <xdr:cNvPr id="19" name="Line 857"/>
        <xdr:cNvSpPr>
          <a:spLocks/>
        </xdr:cNvSpPr>
      </xdr:nvSpPr>
      <xdr:spPr>
        <a:xfrm>
          <a:off x="171450" y="257355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266700</xdr:colOff>
      <xdr:row>1124</xdr:row>
      <xdr:rowOff>0</xdr:rowOff>
    </xdr:from>
    <xdr:to>
      <xdr:col>0</xdr:col>
      <xdr:colOff>2657475</xdr:colOff>
      <xdr:row>1124</xdr:row>
      <xdr:rowOff>0</xdr:rowOff>
    </xdr:to>
    <xdr:sp>
      <xdr:nvSpPr>
        <xdr:cNvPr id="20" name="Line 1259"/>
        <xdr:cNvSpPr>
          <a:spLocks/>
        </xdr:cNvSpPr>
      </xdr:nvSpPr>
      <xdr:spPr>
        <a:xfrm>
          <a:off x="266700" y="3171825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1124</xdr:row>
      <xdr:rowOff>0</xdr:rowOff>
    </xdr:from>
    <xdr:to>
      <xdr:col>0</xdr:col>
      <xdr:colOff>2657475</xdr:colOff>
      <xdr:row>1124</xdr:row>
      <xdr:rowOff>0</xdr:rowOff>
    </xdr:to>
    <xdr:sp>
      <xdr:nvSpPr>
        <xdr:cNvPr id="21" name="Line 1260"/>
        <xdr:cNvSpPr>
          <a:spLocks/>
        </xdr:cNvSpPr>
      </xdr:nvSpPr>
      <xdr:spPr>
        <a:xfrm>
          <a:off x="238125" y="3171825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1124</xdr:row>
      <xdr:rowOff>0</xdr:rowOff>
    </xdr:from>
    <xdr:to>
      <xdr:col>0</xdr:col>
      <xdr:colOff>2657475</xdr:colOff>
      <xdr:row>1124</xdr:row>
      <xdr:rowOff>0</xdr:rowOff>
    </xdr:to>
    <xdr:sp>
      <xdr:nvSpPr>
        <xdr:cNvPr id="22" name="Line 1261"/>
        <xdr:cNvSpPr>
          <a:spLocks/>
        </xdr:cNvSpPr>
      </xdr:nvSpPr>
      <xdr:spPr>
        <a:xfrm>
          <a:off x="238125" y="3171825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887</xdr:row>
      <xdr:rowOff>0</xdr:rowOff>
    </xdr:from>
    <xdr:to>
      <xdr:col>0</xdr:col>
      <xdr:colOff>2238375</xdr:colOff>
      <xdr:row>887</xdr:row>
      <xdr:rowOff>0</xdr:rowOff>
    </xdr:to>
    <xdr:sp>
      <xdr:nvSpPr>
        <xdr:cNvPr id="23" name="Line 516"/>
        <xdr:cNvSpPr>
          <a:spLocks/>
        </xdr:cNvSpPr>
      </xdr:nvSpPr>
      <xdr:spPr>
        <a:xfrm>
          <a:off x="180975" y="233914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887</xdr:row>
      <xdr:rowOff>0</xdr:rowOff>
    </xdr:from>
    <xdr:to>
      <xdr:col>0</xdr:col>
      <xdr:colOff>2238375</xdr:colOff>
      <xdr:row>887</xdr:row>
      <xdr:rowOff>0</xdr:rowOff>
    </xdr:to>
    <xdr:sp>
      <xdr:nvSpPr>
        <xdr:cNvPr id="24" name="Line 517"/>
        <xdr:cNvSpPr>
          <a:spLocks/>
        </xdr:cNvSpPr>
      </xdr:nvSpPr>
      <xdr:spPr>
        <a:xfrm>
          <a:off x="171450" y="233914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887</xdr:row>
      <xdr:rowOff>0</xdr:rowOff>
    </xdr:from>
    <xdr:to>
      <xdr:col>0</xdr:col>
      <xdr:colOff>2238375</xdr:colOff>
      <xdr:row>887</xdr:row>
      <xdr:rowOff>0</xdr:rowOff>
    </xdr:to>
    <xdr:sp>
      <xdr:nvSpPr>
        <xdr:cNvPr id="25" name="Line 1234"/>
        <xdr:cNvSpPr>
          <a:spLocks/>
        </xdr:cNvSpPr>
      </xdr:nvSpPr>
      <xdr:spPr>
        <a:xfrm>
          <a:off x="180975" y="233914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887</xdr:row>
      <xdr:rowOff>0</xdr:rowOff>
    </xdr:from>
    <xdr:to>
      <xdr:col>0</xdr:col>
      <xdr:colOff>2238375</xdr:colOff>
      <xdr:row>887</xdr:row>
      <xdr:rowOff>0</xdr:rowOff>
    </xdr:to>
    <xdr:sp>
      <xdr:nvSpPr>
        <xdr:cNvPr id="26" name="Line 1235"/>
        <xdr:cNvSpPr>
          <a:spLocks/>
        </xdr:cNvSpPr>
      </xdr:nvSpPr>
      <xdr:spPr>
        <a:xfrm>
          <a:off x="171450" y="233914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887</xdr:row>
      <xdr:rowOff>0</xdr:rowOff>
    </xdr:from>
    <xdr:to>
      <xdr:col>0</xdr:col>
      <xdr:colOff>2238375</xdr:colOff>
      <xdr:row>887</xdr:row>
      <xdr:rowOff>0</xdr:rowOff>
    </xdr:to>
    <xdr:sp>
      <xdr:nvSpPr>
        <xdr:cNvPr id="27" name="Line 460"/>
        <xdr:cNvSpPr>
          <a:spLocks/>
        </xdr:cNvSpPr>
      </xdr:nvSpPr>
      <xdr:spPr>
        <a:xfrm>
          <a:off x="180975" y="233914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887</xdr:row>
      <xdr:rowOff>0</xdr:rowOff>
    </xdr:from>
    <xdr:to>
      <xdr:col>0</xdr:col>
      <xdr:colOff>2238375</xdr:colOff>
      <xdr:row>887</xdr:row>
      <xdr:rowOff>0</xdr:rowOff>
    </xdr:to>
    <xdr:sp>
      <xdr:nvSpPr>
        <xdr:cNvPr id="28" name="Line 461"/>
        <xdr:cNvSpPr>
          <a:spLocks/>
        </xdr:cNvSpPr>
      </xdr:nvSpPr>
      <xdr:spPr>
        <a:xfrm>
          <a:off x="171450" y="233914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887</xdr:row>
      <xdr:rowOff>0</xdr:rowOff>
    </xdr:from>
    <xdr:to>
      <xdr:col>0</xdr:col>
      <xdr:colOff>2238375</xdr:colOff>
      <xdr:row>887</xdr:row>
      <xdr:rowOff>0</xdr:rowOff>
    </xdr:to>
    <xdr:sp>
      <xdr:nvSpPr>
        <xdr:cNvPr id="29" name="Line 1082"/>
        <xdr:cNvSpPr>
          <a:spLocks/>
        </xdr:cNvSpPr>
      </xdr:nvSpPr>
      <xdr:spPr>
        <a:xfrm>
          <a:off x="180975" y="233914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887</xdr:row>
      <xdr:rowOff>0</xdr:rowOff>
    </xdr:from>
    <xdr:to>
      <xdr:col>0</xdr:col>
      <xdr:colOff>2238375</xdr:colOff>
      <xdr:row>887</xdr:row>
      <xdr:rowOff>0</xdr:rowOff>
    </xdr:to>
    <xdr:sp>
      <xdr:nvSpPr>
        <xdr:cNvPr id="30" name="Line 1083"/>
        <xdr:cNvSpPr>
          <a:spLocks/>
        </xdr:cNvSpPr>
      </xdr:nvSpPr>
      <xdr:spPr>
        <a:xfrm>
          <a:off x="171450" y="233914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887</xdr:row>
      <xdr:rowOff>0</xdr:rowOff>
    </xdr:from>
    <xdr:to>
      <xdr:col>0</xdr:col>
      <xdr:colOff>2238375</xdr:colOff>
      <xdr:row>887</xdr:row>
      <xdr:rowOff>0</xdr:rowOff>
    </xdr:to>
    <xdr:sp>
      <xdr:nvSpPr>
        <xdr:cNvPr id="31" name="Line 376"/>
        <xdr:cNvSpPr>
          <a:spLocks/>
        </xdr:cNvSpPr>
      </xdr:nvSpPr>
      <xdr:spPr>
        <a:xfrm>
          <a:off x="180975" y="233914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887</xdr:row>
      <xdr:rowOff>0</xdr:rowOff>
    </xdr:from>
    <xdr:to>
      <xdr:col>0</xdr:col>
      <xdr:colOff>2238375</xdr:colOff>
      <xdr:row>887</xdr:row>
      <xdr:rowOff>0</xdr:rowOff>
    </xdr:to>
    <xdr:sp>
      <xdr:nvSpPr>
        <xdr:cNvPr id="32" name="Line 377"/>
        <xdr:cNvSpPr>
          <a:spLocks/>
        </xdr:cNvSpPr>
      </xdr:nvSpPr>
      <xdr:spPr>
        <a:xfrm>
          <a:off x="171450" y="233914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33" name="Line 632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34" name="Line 633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35" name="Line 642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36" name="Line 643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37" name="Line 496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38" name="Line 497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39" name="Line 506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40" name="Line 507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41" name="Line 1214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42" name="Line 1215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43" name="Line 1224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44" name="Line 1225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45" name="Line 440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46" name="Line 441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47" name="Line 450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48" name="Line 451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49" name="Line 1062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50" name="Line 1063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51" name="Line 1072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52" name="Line 1073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53" name="Line 225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54" name="Line 226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55" name="Line 366"/>
        <xdr:cNvSpPr>
          <a:spLocks/>
        </xdr:cNvSpPr>
      </xdr:nvSpPr>
      <xdr:spPr>
        <a:xfrm>
          <a:off x="180975" y="243716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910</xdr:row>
      <xdr:rowOff>0</xdr:rowOff>
    </xdr:from>
    <xdr:to>
      <xdr:col>0</xdr:col>
      <xdr:colOff>2238375</xdr:colOff>
      <xdr:row>910</xdr:row>
      <xdr:rowOff>0</xdr:rowOff>
    </xdr:to>
    <xdr:sp>
      <xdr:nvSpPr>
        <xdr:cNvPr id="56" name="Line 367"/>
        <xdr:cNvSpPr>
          <a:spLocks/>
        </xdr:cNvSpPr>
      </xdr:nvSpPr>
      <xdr:spPr>
        <a:xfrm>
          <a:off x="171450" y="24371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912</xdr:row>
      <xdr:rowOff>0</xdr:rowOff>
    </xdr:from>
    <xdr:to>
      <xdr:col>0</xdr:col>
      <xdr:colOff>2238375</xdr:colOff>
      <xdr:row>912</xdr:row>
      <xdr:rowOff>0</xdr:rowOff>
    </xdr:to>
    <xdr:sp>
      <xdr:nvSpPr>
        <xdr:cNvPr id="57" name="Line 286"/>
        <xdr:cNvSpPr>
          <a:spLocks/>
        </xdr:cNvSpPr>
      </xdr:nvSpPr>
      <xdr:spPr>
        <a:xfrm>
          <a:off x="180975" y="244087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912</xdr:row>
      <xdr:rowOff>0</xdr:rowOff>
    </xdr:from>
    <xdr:to>
      <xdr:col>0</xdr:col>
      <xdr:colOff>2238375</xdr:colOff>
      <xdr:row>912</xdr:row>
      <xdr:rowOff>0</xdr:rowOff>
    </xdr:to>
    <xdr:sp>
      <xdr:nvSpPr>
        <xdr:cNvPr id="58" name="Line 287"/>
        <xdr:cNvSpPr>
          <a:spLocks/>
        </xdr:cNvSpPr>
      </xdr:nvSpPr>
      <xdr:spPr>
        <a:xfrm>
          <a:off x="171450" y="244087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59" name="Line 165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60" name="Line 166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61" name="Line 700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62" name="Line 701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63" name="Line 710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64" name="Line 711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65" name="Line 632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66" name="Line 633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67" name="Line 642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68" name="Line 643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949</xdr:row>
      <xdr:rowOff>0</xdr:rowOff>
    </xdr:from>
    <xdr:to>
      <xdr:col>0</xdr:col>
      <xdr:colOff>2238375</xdr:colOff>
      <xdr:row>949</xdr:row>
      <xdr:rowOff>0</xdr:rowOff>
    </xdr:to>
    <xdr:sp>
      <xdr:nvSpPr>
        <xdr:cNvPr id="69" name="Line 652"/>
        <xdr:cNvSpPr>
          <a:spLocks/>
        </xdr:cNvSpPr>
      </xdr:nvSpPr>
      <xdr:spPr>
        <a:xfrm>
          <a:off x="180975" y="257355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949</xdr:row>
      <xdr:rowOff>0</xdr:rowOff>
    </xdr:from>
    <xdr:to>
      <xdr:col>0</xdr:col>
      <xdr:colOff>2238375</xdr:colOff>
      <xdr:row>949</xdr:row>
      <xdr:rowOff>0</xdr:rowOff>
    </xdr:to>
    <xdr:sp>
      <xdr:nvSpPr>
        <xdr:cNvPr id="70" name="Line 653"/>
        <xdr:cNvSpPr>
          <a:spLocks/>
        </xdr:cNvSpPr>
      </xdr:nvSpPr>
      <xdr:spPr>
        <a:xfrm>
          <a:off x="171450" y="257355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71" name="Line 496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72" name="Line 497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73" name="Line 506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74" name="Line 507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949</xdr:row>
      <xdr:rowOff>0</xdr:rowOff>
    </xdr:from>
    <xdr:to>
      <xdr:col>0</xdr:col>
      <xdr:colOff>2238375</xdr:colOff>
      <xdr:row>949</xdr:row>
      <xdr:rowOff>0</xdr:rowOff>
    </xdr:to>
    <xdr:sp>
      <xdr:nvSpPr>
        <xdr:cNvPr id="75" name="Line 516"/>
        <xdr:cNvSpPr>
          <a:spLocks/>
        </xdr:cNvSpPr>
      </xdr:nvSpPr>
      <xdr:spPr>
        <a:xfrm>
          <a:off x="180975" y="257355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949</xdr:row>
      <xdr:rowOff>0</xdr:rowOff>
    </xdr:from>
    <xdr:to>
      <xdr:col>0</xdr:col>
      <xdr:colOff>2238375</xdr:colOff>
      <xdr:row>949</xdr:row>
      <xdr:rowOff>0</xdr:rowOff>
    </xdr:to>
    <xdr:sp>
      <xdr:nvSpPr>
        <xdr:cNvPr id="76" name="Line 517"/>
        <xdr:cNvSpPr>
          <a:spLocks/>
        </xdr:cNvSpPr>
      </xdr:nvSpPr>
      <xdr:spPr>
        <a:xfrm>
          <a:off x="171450" y="257355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77" name="Line 1214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78" name="Line 1215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79" name="Line 1224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80" name="Line 1225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949</xdr:row>
      <xdr:rowOff>0</xdr:rowOff>
    </xdr:from>
    <xdr:to>
      <xdr:col>0</xdr:col>
      <xdr:colOff>2238375</xdr:colOff>
      <xdr:row>949</xdr:row>
      <xdr:rowOff>0</xdr:rowOff>
    </xdr:to>
    <xdr:sp>
      <xdr:nvSpPr>
        <xdr:cNvPr id="81" name="Line 1234"/>
        <xdr:cNvSpPr>
          <a:spLocks/>
        </xdr:cNvSpPr>
      </xdr:nvSpPr>
      <xdr:spPr>
        <a:xfrm>
          <a:off x="180975" y="257355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949</xdr:row>
      <xdr:rowOff>0</xdr:rowOff>
    </xdr:from>
    <xdr:to>
      <xdr:col>0</xdr:col>
      <xdr:colOff>2238375</xdr:colOff>
      <xdr:row>949</xdr:row>
      <xdr:rowOff>0</xdr:rowOff>
    </xdr:to>
    <xdr:sp>
      <xdr:nvSpPr>
        <xdr:cNvPr id="82" name="Line 1235"/>
        <xdr:cNvSpPr>
          <a:spLocks/>
        </xdr:cNvSpPr>
      </xdr:nvSpPr>
      <xdr:spPr>
        <a:xfrm>
          <a:off x="171450" y="257355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83" name="Line 440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84" name="Line 441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85" name="Line 450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86" name="Line 451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949</xdr:row>
      <xdr:rowOff>0</xdr:rowOff>
    </xdr:from>
    <xdr:to>
      <xdr:col>0</xdr:col>
      <xdr:colOff>2238375</xdr:colOff>
      <xdr:row>949</xdr:row>
      <xdr:rowOff>0</xdr:rowOff>
    </xdr:to>
    <xdr:sp>
      <xdr:nvSpPr>
        <xdr:cNvPr id="87" name="Line 460"/>
        <xdr:cNvSpPr>
          <a:spLocks/>
        </xdr:cNvSpPr>
      </xdr:nvSpPr>
      <xdr:spPr>
        <a:xfrm>
          <a:off x="180975" y="257355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949</xdr:row>
      <xdr:rowOff>0</xdr:rowOff>
    </xdr:from>
    <xdr:to>
      <xdr:col>0</xdr:col>
      <xdr:colOff>2238375</xdr:colOff>
      <xdr:row>949</xdr:row>
      <xdr:rowOff>0</xdr:rowOff>
    </xdr:to>
    <xdr:sp>
      <xdr:nvSpPr>
        <xdr:cNvPr id="88" name="Line 461"/>
        <xdr:cNvSpPr>
          <a:spLocks/>
        </xdr:cNvSpPr>
      </xdr:nvSpPr>
      <xdr:spPr>
        <a:xfrm>
          <a:off x="171450" y="257355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89" name="Line 1062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90" name="Line 1063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91" name="Line 1072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92" name="Line 1073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949</xdr:row>
      <xdr:rowOff>0</xdr:rowOff>
    </xdr:from>
    <xdr:to>
      <xdr:col>0</xdr:col>
      <xdr:colOff>2238375</xdr:colOff>
      <xdr:row>949</xdr:row>
      <xdr:rowOff>0</xdr:rowOff>
    </xdr:to>
    <xdr:sp>
      <xdr:nvSpPr>
        <xdr:cNvPr id="93" name="Line 1082"/>
        <xdr:cNvSpPr>
          <a:spLocks/>
        </xdr:cNvSpPr>
      </xdr:nvSpPr>
      <xdr:spPr>
        <a:xfrm>
          <a:off x="180975" y="257355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949</xdr:row>
      <xdr:rowOff>0</xdr:rowOff>
    </xdr:from>
    <xdr:to>
      <xdr:col>0</xdr:col>
      <xdr:colOff>2238375</xdr:colOff>
      <xdr:row>949</xdr:row>
      <xdr:rowOff>0</xdr:rowOff>
    </xdr:to>
    <xdr:sp>
      <xdr:nvSpPr>
        <xdr:cNvPr id="94" name="Line 1083"/>
        <xdr:cNvSpPr>
          <a:spLocks/>
        </xdr:cNvSpPr>
      </xdr:nvSpPr>
      <xdr:spPr>
        <a:xfrm>
          <a:off x="171450" y="257355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95" name="Line 225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96" name="Line 226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97" name="Line 366"/>
        <xdr:cNvSpPr>
          <a:spLocks/>
        </xdr:cNvSpPr>
      </xdr:nvSpPr>
      <xdr:spPr>
        <a:xfrm>
          <a:off x="180975" y="25591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944</xdr:row>
      <xdr:rowOff>0</xdr:rowOff>
    </xdr:from>
    <xdr:to>
      <xdr:col>0</xdr:col>
      <xdr:colOff>2238375</xdr:colOff>
      <xdr:row>944</xdr:row>
      <xdr:rowOff>0</xdr:rowOff>
    </xdr:to>
    <xdr:sp>
      <xdr:nvSpPr>
        <xdr:cNvPr id="98" name="Line 367"/>
        <xdr:cNvSpPr>
          <a:spLocks/>
        </xdr:cNvSpPr>
      </xdr:nvSpPr>
      <xdr:spPr>
        <a:xfrm>
          <a:off x="171450" y="255917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949</xdr:row>
      <xdr:rowOff>0</xdr:rowOff>
    </xdr:from>
    <xdr:to>
      <xdr:col>0</xdr:col>
      <xdr:colOff>2238375</xdr:colOff>
      <xdr:row>949</xdr:row>
      <xdr:rowOff>0</xdr:rowOff>
    </xdr:to>
    <xdr:sp>
      <xdr:nvSpPr>
        <xdr:cNvPr id="99" name="Line 376"/>
        <xdr:cNvSpPr>
          <a:spLocks/>
        </xdr:cNvSpPr>
      </xdr:nvSpPr>
      <xdr:spPr>
        <a:xfrm>
          <a:off x="180975" y="257355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942</xdr:row>
      <xdr:rowOff>0</xdr:rowOff>
    </xdr:from>
    <xdr:to>
      <xdr:col>0</xdr:col>
      <xdr:colOff>2238375</xdr:colOff>
      <xdr:row>942</xdr:row>
      <xdr:rowOff>0</xdr:rowOff>
    </xdr:to>
    <xdr:sp>
      <xdr:nvSpPr>
        <xdr:cNvPr id="100" name="Line 9"/>
        <xdr:cNvSpPr>
          <a:spLocks/>
        </xdr:cNvSpPr>
      </xdr:nvSpPr>
      <xdr:spPr>
        <a:xfrm>
          <a:off x="180975" y="25505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942</xdr:row>
      <xdr:rowOff>0</xdr:rowOff>
    </xdr:from>
    <xdr:to>
      <xdr:col>0</xdr:col>
      <xdr:colOff>2238375</xdr:colOff>
      <xdr:row>942</xdr:row>
      <xdr:rowOff>0</xdr:rowOff>
    </xdr:to>
    <xdr:sp>
      <xdr:nvSpPr>
        <xdr:cNvPr id="101" name="Line 10"/>
        <xdr:cNvSpPr>
          <a:spLocks/>
        </xdr:cNvSpPr>
      </xdr:nvSpPr>
      <xdr:spPr>
        <a:xfrm>
          <a:off x="171450" y="2550509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946</xdr:row>
      <xdr:rowOff>0</xdr:rowOff>
    </xdr:from>
    <xdr:to>
      <xdr:col>0</xdr:col>
      <xdr:colOff>2238375</xdr:colOff>
      <xdr:row>946</xdr:row>
      <xdr:rowOff>0</xdr:rowOff>
    </xdr:to>
    <xdr:sp>
      <xdr:nvSpPr>
        <xdr:cNvPr id="102" name="Line 286"/>
        <xdr:cNvSpPr>
          <a:spLocks/>
        </xdr:cNvSpPr>
      </xdr:nvSpPr>
      <xdr:spPr>
        <a:xfrm>
          <a:off x="180975" y="256498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946</xdr:row>
      <xdr:rowOff>0</xdr:rowOff>
    </xdr:from>
    <xdr:to>
      <xdr:col>0</xdr:col>
      <xdr:colOff>2238375</xdr:colOff>
      <xdr:row>946</xdr:row>
      <xdr:rowOff>0</xdr:rowOff>
    </xdr:to>
    <xdr:sp>
      <xdr:nvSpPr>
        <xdr:cNvPr id="103" name="Line 287"/>
        <xdr:cNvSpPr>
          <a:spLocks/>
        </xdr:cNvSpPr>
      </xdr:nvSpPr>
      <xdr:spPr>
        <a:xfrm>
          <a:off x="171450" y="256498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7"/>
  <sheetViews>
    <sheetView tabSelected="1" zoomScale="90" zoomScaleNormal="90" workbookViewId="0" topLeftCell="A223">
      <selection activeCell="D241" sqref="D241"/>
    </sheetView>
  </sheetViews>
  <sheetFormatPr defaultColWidth="7.8984375" defaultRowHeight="15"/>
  <cols>
    <col min="1" max="1" width="32.09765625" style="2" customWidth="1"/>
    <col min="2" max="2" width="10" style="3" customWidth="1"/>
    <col min="3" max="3" width="9.59765625" style="1" customWidth="1"/>
    <col min="4" max="4" width="9.3984375" style="1" customWidth="1"/>
    <col min="5" max="5" width="9.59765625" style="1" customWidth="1"/>
    <col min="6" max="6" width="10.19921875" style="1" customWidth="1"/>
    <col min="7" max="7" width="9.5" style="1" customWidth="1"/>
    <col min="8" max="8" width="11.3984375" style="1" bestFit="1" customWidth="1"/>
    <col min="9" max="9" width="9.3984375" style="1" customWidth="1"/>
    <col min="10" max="10" width="10.69921875" style="1" customWidth="1"/>
    <col min="11" max="11" width="10" style="1" customWidth="1"/>
    <col min="12" max="12" width="10.59765625" style="1" customWidth="1"/>
    <col min="13" max="13" width="9.19921875" style="1" customWidth="1"/>
    <col min="14" max="16384" width="7.8984375" style="1" customWidth="1"/>
  </cols>
  <sheetData>
    <row r="1" spans="1:7" s="9" customFormat="1" ht="31.5" customHeight="1">
      <c r="A1" s="82"/>
      <c r="B1" s="83"/>
      <c r="C1" s="82"/>
      <c r="D1" s="82"/>
      <c r="E1" s="82"/>
      <c r="F1" s="365" t="s">
        <v>392</v>
      </c>
      <c r="G1" s="365"/>
    </row>
    <row r="2" spans="1:7" s="9" customFormat="1" ht="24.75" customHeight="1">
      <c r="A2" s="366" t="s">
        <v>393</v>
      </c>
      <c r="B2" s="366"/>
      <c r="C2" s="366"/>
      <c r="D2" s="366"/>
      <c r="E2" s="366"/>
      <c r="F2" s="366"/>
      <c r="G2" s="366"/>
    </row>
    <row r="3" spans="1:7" s="9" customFormat="1" ht="15.75">
      <c r="A3" s="367" t="s">
        <v>0</v>
      </c>
      <c r="B3" s="11" t="s">
        <v>3</v>
      </c>
      <c r="C3" s="12">
        <v>2017</v>
      </c>
      <c r="D3" s="13">
        <v>2018</v>
      </c>
      <c r="E3" s="369" t="s">
        <v>13</v>
      </c>
      <c r="F3" s="369"/>
      <c r="G3" s="369"/>
    </row>
    <row r="4" spans="1:7" s="9" customFormat="1" ht="15.75">
      <c r="A4" s="368"/>
      <c r="B4" s="15" t="s">
        <v>4</v>
      </c>
      <c r="C4" s="16" t="s">
        <v>1</v>
      </c>
      <c r="D4" s="17" t="s">
        <v>2</v>
      </c>
      <c r="E4" s="18">
        <v>2019</v>
      </c>
      <c r="F4" s="18">
        <v>2020</v>
      </c>
      <c r="G4" s="18">
        <v>2021</v>
      </c>
    </row>
    <row r="5" spans="1:7" s="9" customFormat="1" ht="15" customHeight="1">
      <c r="A5" s="325" t="s">
        <v>295</v>
      </c>
      <c r="B5" s="325"/>
      <c r="C5" s="325"/>
      <c r="D5" s="325"/>
      <c r="E5" s="325"/>
      <c r="F5" s="325"/>
      <c r="G5" s="325"/>
    </row>
    <row r="6" spans="1:9" s="9" customFormat="1" ht="88.5" customHeight="1">
      <c r="A6" s="84" t="s">
        <v>294</v>
      </c>
      <c r="B6" s="85" t="s">
        <v>58</v>
      </c>
      <c r="C6" s="49">
        <f>C9+C15+C32+C39</f>
        <v>2985673.5</v>
      </c>
      <c r="D6" s="49">
        <f>D9+D15+D32+D39</f>
        <v>3315391.85</v>
      </c>
      <c r="E6" s="49">
        <f>E9+E15+E32+E39</f>
        <v>3415663.86</v>
      </c>
      <c r="F6" s="49">
        <f>F9+F15+F32+F39</f>
        <v>3512555.3600000003</v>
      </c>
      <c r="G6" s="322">
        <f>G9+G15+G32+G39</f>
        <v>3640988.2800000003</v>
      </c>
      <c r="H6" s="45"/>
      <c r="I6" s="46"/>
    </row>
    <row r="7" spans="1:8" s="9" customFormat="1" ht="15" customHeight="1">
      <c r="A7" s="84"/>
      <c r="B7" s="86" t="s">
        <v>9</v>
      </c>
      <c r="C7" s="49">
        <v>96.5</v>
      </c>
      <c r="D7" s="49">
        <f>D6/C6*100</f>
        <v>111.043349180679</v>
      </c>
      <c r="E7" s="49">
        <f>E6/D6*100</f>
        <v>103.02443917752888</v>
      </c>
      <c r="F7" s="49">
        <f>F6/E6*100</f>
        <v>102.83668135892039</v>
      </c>
      <c r="G7" s="322">
        <f>G6/F6*100</f>
        <v>103.65639561051646</v>
      </c>
      <c r="H7" s="46"/>
    </row>
    <row r="8" spans="1:8" s="9" customFormat="1" ht="30" customHeight="1">
      <c r="A8" s="87" t="s">
        <v>204</v>
      </c>
      <c r="B8" s="86"/>
      <c r="C8" s="49"/>
      <c r="D8" s="49"/>
      <c r="E8" s="49"/>
      <c r="F8" s="88"/>
      <c r="G8" s="323"/>
      <c r="H8" s="46"/>
    </row>
    <row r="9" spans="1:8" s="9" customFormat="1" ht="24" customHeight="1">
      <c r="A9" s="89" t="s">
        <v>290</v>
      </c>
      <c r="B9" s="85" t="s">
        <v>58</v>
      </c>
      <c r="C9" s="50">
        <v>13696</v>
      </c>
      <c r="D9" s="50">
        <v>15065.6</v>
      </c>
      <c r="E9" s="50">
        <v>16572.16</v>
      </c>
      <c r="F9" s="50">
        <v>17400.77</v>
      </c>
      <c r="G9" s="324">
        <v>18270.81</v>
      </c>
      <c r="H9" s="46"/>
    </row>
    <row r="10" spans="1:8" s="9" customFormat="1" ht="15" customHeight="1">
      <c r="A10" s="90"/>
      <c r="B10" s="86" t="s">
        <v>9</v>
      </c>
      <c r="C10" s="49">
        <v>87.87</v>
      </c>
      <c r="D10" s="49">
        <f>D9/C9*100</f>
        <v>110.00000000000001</v>
      </c>
      <c r="E10" s="49">
        <f>E9/D9*100</f>
        <v>109.99999999999999</v>
      </c>
      <c r="F10" s="49">
        <f>F9/E9*100</f>
        <v>105.00001206843284</v>
      </c>
      <c r="G10" s="322">
        <f>G9/F9*100</f>
        <v>105.00000862030818</v>
      </c>
      <c r="H10" s="46"/>
    </row>
    <row r="11" spans="1:8" s="9" customFormat="1" ht="15" customHeight="1">
      <c r="A11" s="91" t="s">
        <v>186</v>
      </c>
      <c r="B11" s="86"/>
      <c r="C11" s="49"/>
      <c r="D11" s="49"/>
      <c r="E11" s="49"/>
      <c r="F11" s="88"/>
      <c r="G11" s="323"/>
      <c r="H11" s="46"/>
    </row>
    <row r="12" spans="1:8" s="9" customFormat="1" ht="15" customHeight="1">
      <c r="A12" s="92" t="s">
        <v>325</v>
      </c>
      <c r="B12" s="43" t="s">
        <v>58</v>
      </c>
      <c r="C12" s="50">
        <v>13696</v>
      </c>
      <c r="D12" s="50">
        <v>15065.6</v>
      </c>
      <c r="E12" s="50">
        <v>16572.16</v>
      </c>
      <c r="F12" s="50">
        <v>17400.77</v>
      </c>
      <c r="G12" s="324">
        <v>18270.81</v>
      </c>
      <c r="H12" s="46"/>
    </row>
    <row r="13" spans="1:8" s="9" customFormat="1" ht="15" customHeight="1">
      <c r="A13" s="92"/>
      <c r="B13" s="93" t="s">
        <v>9</v>
      </c>
      <c r="C13" s="50">
        <v>87.9</v>
      </c>
      <c r="D13" s="50">
        <f>D12/C12*100</f>
        <v>110.00000000000001</v>
      </c>
      <c r="E13" s="50">
        <f>E12/D12*100</f>
        <v>109.99999999999999</v>
      </c>
      <c r="F13" s="50">
        <f>F12/E12*100</f>
        <v>105.00001206843284</v>
      </c>
      <c r="G13" s="324">
        <f>G12/F12*100</f>
        <v>105.00000862030818</v>
      </c>
      <c r="H13" s="46"/>
    </row>
    <row r="14" spans="1:8" s="9" customFormat="1" ht="15" customHeight="1">
      <c r="A14" s="90"/>
      <c r="B14" s="86"/>
      <c r="C14" s="49"/>
      <c r="D14" s="49"/>
      <c r="E14" s="49"/>
      <c r="F14" s="88"/>
      <c r="G14" s="323"/>
      <c r="H14" s="46"/>
    </row>
    <row r="15" spans="1:12" s="9" customFormat="1" ht="30.75" customHeight="1">
      <c r="A15" s="94" t="s">
        <v>291</v>
      </c>
      <c r="B15" s="85" t="s">
        <v>58</v>
      </c>
      <c r="C15" s="49">
        <f>C18+C20+C22+C24+C26+C28+C30</f>
        <v>2901125.5999999996</v>
      </c>
      <c r="D15" s="49">
        <f>D18+D20+D22+D24+D26+D28+D30</f>
        <v>3227481</v>
      </c>
      <c r="E15" s="49">
        <f>E18+E20+E22+E24+E26+E28+E30</f>
        <v>3324435.1</v>
      </c>
      <c r="F15" s="49">
        <f>F18+F20+F22+F24+F26+F28+F30</f>
        <v>3418625.9</v>
      </c>
      <c r="G15" s="322">
        <f>G18+G20+G22+G24+G26+G28+G30</f>
        <v>3544263.5</v>
      </c>
      <c r="H15" s="45"/>
      <c r="I15" s="45"/>
      <c r="J15" s="45"/>
      <c r="K15" s="45"/>
      <c r="L15" s="46"/>
    </row>
    <row r="16" spans="1:8" s="9" customFormat="1" ht="15" customHeight="1">
      <c r="A16" s="95"/>
      <c r="B16" s="86" t="s">
        <v>9</v>
      </c>
      <c r="C16" s="49">
        <v>95.5</v>
      </c>
      <c r="D16" s="49">
        <f>D15/C15*100</f>
        <v>111.24926821506797</v>
      </c>
      <c r="E16" s="49">
        <f>E15/D15*100</f>
        <v>103.00401768437986</v>
      </c>
      <c r="F16" s="49">
        <f>F15/E15*100</f>
        <v>102.83328737565067</v>
      </c>
      <c r="G16" s="322">
        <f>G15/F15*100</f>
        <v>103.67509062632445</v>
      </c>
      <c r="H16" s="46"/>
    </row>
    <row r="17" spans="1:8" s="9" customFormat="1" ht="15" customHeight="1">
      <c r="A17" s="91" t="s">
        <v>186</v>
      </c>
      <c r="B17" s="86"/>
      <c r="C17" s="49"/>
      <c r="D17" s="49"/>
      <c r="E17" s="49"/>
      <c r="F17" s="88"/>
      <c r="G17" s="323"/>
      <c r="H17" s="46"/>
    </row>
    <row r="18" spans="1:7" s="9" customFormat="1" ht="15" customHeight="1">
      <c r="A18" s="92" t="s">
        <v>330</v>
      </c>
      <c r="B18" s="43" t="s">
        <v>58</v>
      </c>
      <c r="C18" s="50">
        <v>216500</v>
      </c>
      <c r="D18" s="50">
        <v>226081</v>
      </c>
      <c r="E18" s="50">
        <v>237385.1</v>
      </c>
      <c r="F18" s="96">
        <v>256375.9</v>
      </c>
      <c r="G18" s="96">
        <v>282013.5</v>
      </c>
    </row>
    <row r="19" spans="1:7" s="9" customFormat="1" ht="15" customHeight="1">
      <c r="A19" s="92"/>
      <c r="B19" s="93" t="s">
        <v>9</v>
      </c>
      <c r="C19" s="50">
        <v>73.6</v>
      </c>
      <c r="D19" s="50">
        <f>D18/C18*100</f>
        <v>104.42540415704389</v>
      </c>
      <c r="E19" s="50">
        <f>E18/D18*100</f>
        <v>105.00002211596728</v>
      </c>
      <c r="F19" s="50">
        <f>F18/E18*100</f>
        <v>107.99999662994854</v>
      </c>
      <c r="G19" s="50">
        <f>G18/F18*100</f>
        <v>110.00000390052263</v>
      </c>
    </row>
    <row r="20" spans="1:7" s="9" customFormat="1" ht="15" customHeight="1">
      <c r="A20" s="92" t="s">
        <v>342</v>
      </c>
      <c r="B20" s="43" t="s">
        <v>58</v>
      </c>
      <c r="C20" s="50">
        <v>1492533</v>
      </c>
      <c r="D20" s="50">
        <v>1800000</v>
      </c>
      <c r="E20" s="50">
        <v>1830000</v>
      </c>
      <c r="F20" s="96">
        <v>1840000</v>
      </c>
      <c r="G20" s="96">
        <v>1870000</v>
      </c>
    </row>
    <row r="21" spans="1:7" s="9" customFormat="1" ht="15" customHeight="1">
      <c r="A21" s="92"/>
      <c r="B21" s="93" t="s">
        <v>9</v>
      </c>
      <c r="C21" s="50">
        <v>84.8</v>
      </c>
      <c r="D21" s="50">
        <f>D20/C20*100</f>
        <v>120.60034853500727</v>
      </c>
      <c r="E21" s="50">
        <f>E20/D20*100</f>
        <v>101.66666666666666</v>
      </c>
      <c r="F21" s="50">
        <f>F20/E20*100</f>
        <v>100.5464480874317</v>
      </c>
      <c r="G21" s="50">
        <f>G20/F20*100</f>
        <v>101.63043478260869</v>
      </c>
    </row>
    <row r="22" spans="1:7" s="9" customFormat="1" ht="15" customHeight="1">
      <c r="A22" s="97" t="s">
        <v>348</v>
      </c>
      <c r="B22" s="43" t="s">
        <v>58</v>
      </c>
      <c r="C22" s="50">
        <v>1148741</v>
      </c>
      <c r="D22" s="50">
        <v>1199700</v>
      </c>
      <c r="E22" s="50">
        <v>1255300</v>
      </c>
      <c r="F22" s="96">
        <v>1320500</v>
      </c>
      <c r="G22" s="96">
        <v>1390500</v>
      </c>
    </row>
    <row r="23" spans="1:7" s="9" customFormat="1" ht="15" customHeight="1">
      <c r="A23" s="92"/>
      <c r="B23" s="93" t="s">
        <v>9</v>
      </c>
      <c r="C23" s="50">
        <v>101.7</v>
      </c>
      <c r="D23" s="50">
        <f>D22/C22*100</f>
        <v>104.4360739278915</v>
      </c>
      <c r="E23" s="50">
        <f>E22/D22*100</f>
        <v>104.63449195632242</v>
      </c>
      <c r="F23" s="50">
        <f>F22/E22*100</f>
        <v>105.19397753525053</v>
      </c>
      <c r="G23" s="50">
        <f>G22/F22*100</f>
        <v>105.30102234002273</v>
      </c>
    </row>
    <row r="24" spans="1:7" s="9" customFormat="1" ht="15" customHeight="1">
      <c r="A24" s="92" t="s">
        <v>372</v>
      </c>
      <c r="B24" s="98" t="s">
        <v>58</v>
      </c>
      <c r="C24" s="50">
        <v>1655.3</v>
      </c>
      <c r="D24" s="50">
        <v>1700</v>
      </c>
      <c r="E24" s="50">
        <v>1750</v>
      </c>
      <c r="F24" s="96">
        <v>1750</v>
      </c>
      <c r="G24" s="96">
        <v>1750</v>
      </c>
    </row>
    <row r="25" spans="1:7" s="9" customFormat="1" ht="15" customHeight="1">
      <c r="A25" s="92"/>
      <c r="B25" s="93" t="s">
        <v>9</v>
      </c>
      <c r="C25" s="50">
        <v>103.5</v>
      </c>
      <c r="D25" s="50">
        <f>D24/C24*100</f>
        <v>102.70041684286836</v>
      </c>
      <c r="E25" s="50">
        <f>E24/D24*100</f>
        <v>102.94117647058823</v>
      </c>
      <c r="F25" s="96">
        <f>F24/E24*100</f>
        <v>100</v>
      </c>
      <c r="G25" s="96">
        <f>G24/F24*100</f>
        <v>100</v>
      </c>
    </row>
    <row r="26" spans="1:7" s="9" customFormat="1" ht="31.5" customHeight="1">
      <c r="A26" s="99" t="s">
        <v>416</v>
      </c>
      <c r="B26" s="43" t="s">
        <v>58</v>
      </c>
      <c r="C26" s="50">
        <v>205</v>
      </c>
      <c r="D26" s="50"/>
      <c r="E26" s="50"/>
      <c r="F26" s="50"/>
      <c r="G26" s="50"/>
    </row>
    <row r="27" spans="1:7" s="9" customFormat="1" ht="15" customHeight="1">
      <c r="A27" s="92"/>
      <c r="B27" s="93" t="s">
        <v>9</v>
      </c>
      <c r="C27" s="50"/>
      <c r="D27" s="50"/>
      <c r="E27" s="50"/>
      <c r="F27" s="50"/>
      <c r="G27" s="50"/>
    </row>
    <row r="28" spans="1:7" s="9" customFormat="1" ht="18" customHeight="1">
      <c r="A28" s="97" t="s">
        <v>361</v>
      </c>
      <c r="B28" s="98" t="s">
        <v>58</v>
      </c>
      <c r="C28" s="100">
        <v>6061</v>
      </c>
      <c r="D28" s="101"/>
      <c r="E28" s="101"/>
      <c r="F28" s="101"/>
      <c r="G28" s="101"/>
    </row>
    <row r="29" spans="1:7" s="9" customFormat="1" ht="15" customHeight="1">
      <c r="A29" s="92"/>
      <c r="B29" s="93" t="s">
        <v>9</v>
      </c>
      <c r="C29" s="50"/>
      <c r="D29" s="50"/>
      <c r="E29" s="50"/>
      <c r="F29" s="50"/>
      <c r="G29" s="50"/>
    </row>
    <row r="30" spans="1:7" s="9" customFormat="1" ht="15" customHeight="1">
      <c r="A30" s="92" t="s">
        <v>417</v>
      </c>
      <c r="B30" s="98" t="s">
        <v>58</v>
      </c>
      <c r="C30" s="50">
        <v>35430.3</v>
      </c>
      <c r="D30" s="50"/>
      <c r="E30" s="50"/>
      <c r="F30" s="96"/>
      <c r="G30" s="96"/>
    </row>
    <row r="31" spans="1:7" s="9" customFormat="1" ht="19.5" customHeight="1">
      <c r="A31" s="92"/>
      <c r="B31" s="93" t="s">
        <v>9</v>
      </c>
      <c r="C31" s="50"/>
      <c r="D31" s="50"/>
      <c r="E31" s="50"/>
      <c r="F31" s="96"/>
      <c r="G31" s="96"/>
    </row>
    <row r="32" spans="1:9" s="9" customFormat="1" ht="56.25" customHeight="1">
      <c r="A32" s="94" t="s">
        <v>292</v>
      </c>
      <c r="B32" s="85" t="s">
        <v>58</v>
      </c>
      <c r="C32" s="49">
        <f>C35+C37</f>
        <v>37394.7</v>
      </c>
      <c r="D32" s="49">
        <f>D35+D37</f>
        <v>38928.2</v>
      </c>
      <c r="E32" s="49">
        <f>E35+E37</f>
        <v>40286.8</v>
      </c>
      <c r="F32" s="49">
        <f>F35+F37</f>
        <v>41695.2</v>
      </c>
      <c r="G32" s="49">
        <f>G35+G37</f>
        <v>43156.6</v>
      </c>
      <c r="H32" s="71"/>
      <c r="I32" s="71"/>
    </row>
    <row r="33" spans="1:7" s="9" customFormat="1" ht="15" customHeight="1">
      <c r="A33" s="87"/>
      <c r="B33" s="86" t="s">
        <v>9</v>
      </c>
      <c r="C33" s="49">
        <v>95.1</v>
      </c>
      <c r="D33" s="49">
        <f>D32/C32*100</f>
        <v>104.10084851596618</v>
      </c>
      <c r="E33" s="49">
        <f>E32/D32*100</f>
        <v>103.49001495060138</v>
      </c>
      <c r="F33" s="49">
        <f>F32/E32*100</f>
        <v>103.49593415212921</v>
      </c>
      <c r="G33" s="49">
        <f>G32/F32*100</f>
        <v>103.50495980352655</v>
      </c>
    </row>
    <row r="34" spans="1:9" s="9" customFormat="1" ht="15" customHeight="1">
      <c r="A34" s="91" t="s">
        <v>186</v>
      </c>
      <c r="B34" s="102"/>
      <c r="C34" s="49"/>
      <c r="D34" s="49"/>
      <c r="E34" s="49"/>
      <c r="F34" s="88"/>
      <c r="G34" s="88"/>
      <c r="I34" s="9" t="s">
        <v>419</v>
      </c>
    </row>
    <row r="35" spans="1:7" s="9" customFormat="1" ht="15" customHeight="1">
      <c r="A35" s="92" t="s">
        <v>330</v>
      </c>
      <c r="B35" s="43" t="s">
        <v>58</v>
      </c>
      <c r="C35" s="50">
        <v>8991.7</v>
      </c>
      <c r="D35" s="50">
        <v>9531.2</v>
      </c>
      <c r="E35" s="50">
        <v>10007.8</v>
      </c>
      <c r="F35" s="96">
        <v>10508.2</v>
      </c>
      <c r="G35" s="96">
        <v>11033.6</v>
      </c>
    </row>
    <row r="36" spans="1:7" s="9" customFormat="1" ht="15" customHeight="1">
      <c r="A36" s="103"/>
      <c r="B36" s="93" t="s">
        <v>9</v>
      </c>
      <c r="C36" s="50">
        <v>102.3</v>
      </c>
      <c r="D36" s="50">
        <f>D35/C35*100</f>
        <v>105.99997775726504</v>
      </c>
      <c r="E36" s="50">
        <f>E35/D35*100</f>
        <v>105.00041967433272</v>
      </c>
      <c r="F36" s="50">
        <f>F35/E35*100</f>
        <v>105.00009992206081</v>
      </c>
      <c r="G36" s="50">
        <f>G35/F35*100</f>
        <v>104.99990483622315</v>
      </c>
    </row>
    <row r="37" spans="1:7" s="9" customFormat="1" ht="15" customHeight="1">
      <c r="A37" s="104" t="s">
        <v>352</v>
      </c>
      <c r="B37" s="43" t="s">
        <v>58</v>
      </c>
      <c r="C37" s="50">
        <v>28403</v>
      </c>
      <c r="D37" s="50">
        <v>29397</v>
      </c>
      <c r="E37" s="50">
        <v>30279</v>
      </c>
      <c r="F37" s="50">
        <v>31187</v>
      </c>
      <c r="G37" s="50">
        <v>32123</v>
      </c>
    </row>
    <row r="38" spans="1:7" s="9" customFormat="1" ht="18" customHeight="1">
      <c r="A38" s="103"/>
      <c r="B38" s="86" t="s">
        <v>9</v>
      </c>
      <c r="C38" s="49">
        <v>93</v>
      </c>
      <c r="D38" s="49">
        <f>D37/C37*100</f>
        <v>103.49963032074076</v>
      </c>
      <c r="E38" s="49">
        <f>E37/D37*100</f>
        <v>103.00030615368915</v>
      </c>
      <c r="F38" s="49">
        <f>F37/E37*100</f>
        <v>102.99877803097857</v>
      </c>
      <c r="G38" s="49">
        <f>G37/F37*100</f>
        <v>103.00125052105045</v>
      </c>
    </row>
    <row r="39" spans="1:8" s="19" customFormat="1" ht="60.75" customHeight="1">
      <c r="A39" s="105" t="s">
        <v>293</v>
      </c>
      <c r="B39" s="105" t="s">
        <v>58</v>
      </c>
      <c r="C39" s="106">
        <f>C42+C44+C46+C48+C50</f>
        <v>33457.200000000004</v>
      </c>
      <c r="D39" s="106">
        <f>D42+D44+D46+D48+D50</f>
        <v>33917.05</v>
      </c>
      <c r="E39" s="106">
        <f>E42+E44+E46+E48+E50</f>
        <v>34369.8</v>
      </c>
      <c r="F39" s="106">
        <f>F42+F44+F46+F48+F50</f>
        <v>34833.49</v>
      </c>
      <c r="G39" s="106">
        <f>G42+G44+G46+G48+G50</f>
        <v>35297.37</v>
      </c>
      <c r="H39" s="70"/>
    </row>
    <row r="40" spans="1:7" s="9" customFormat="1" ht="15" customHeight="1">
      <c r="A40" s="107"/>
      <c r="B40" s="108" t="s">
        <v>9</v>
      </c>
      <c r="C40" s="49">
        <v>119.6</v>
      </c>
      <c r="D40" s="49">
        <f>D39/C39*100</f>
        <v>101.37444257140467</v>
      </c>
      <c r="E40" s="49">
        <f>E39/D39*100</f>
        <v>101.33487434785748</v>
      </c>
      <c r="F40" s="49">
        <f>F39/E39*100</f>
        <v>101.34912044876604</v>
      </c>
      <c r="G40" s="49">
        <f>G39/F39*100</f>
        <v>101.33170692916502</v>
      </c>
    </row>
    <row r="41" spans="1:7" s="9" customFormat="1" ht="15" customHeight="1">
      <c r="A41" s="109" t="s">
        <v>186</v>
      </c>
      <c r="B41" s="110"/>
      <c r="C41" s="49"/>
      <c r="D41" s="49"/>
      <c r="E41" s="49"/>
      <c r="F41" s="88"/>
      <c r="G41" s="88"/>
    </row>
    <row r="42" spans="1:7" s="9" customFormat="1" ht="15" customHeight="1">
      <c r="A42" s="92" t="s">
        <v>325</v>
      </c>
      <c r="B42" s="111" t="s">
        <v>58</v>
      </c>
      <c r="C42" s="50">
        <v>1890</v>
      </c>
      <c r="D42" s="50">
        <v>1975.05</v>
      </c>
      <c r="E42" s="50">
        <v>2073.8</v>
      </c>
      <c r="F42" s="96">
        <v>2177.49</v>
      </c>
      <c r="G42" s="96">
        <v>2286.37</v>
      </c>
    </row>
    <row r="43" spans="1:7" s="9" customFormat="1" ht="15" customHeight="1">
      <c r="A43" s="44"/>
      <c r="B43" s="43" t="s">
        <v>9</v>
      </c>
      <c r="C43" s="50">
        <v>101.4</v>
      </c>
      <c r="D43" s="50">
        <f>D42/C42*100</f>
        <v>104.5</v>
      </c>
      <c r="E43" s="50">
        <f>E42/D42*100</f>
        <v>104.99987342092606</v>
      </c>
      <c r="F43" s="50">
        <f>F42/E42*100</f>
        <v>104.99999999999999</v>
      </c>
      <c r="G43" s="50">
        <f>G42/F42*100</f>
        <v>105.00025258439764</v>
      </c>
    </row>
    <row r="44" spans="1:7" s="9" customFormat="1" ht="15" customHeight="1">
      <c r="A44" s="76" t="s">
        <v>353</v>
      </c>
      <c r="B44" s="111" t="s">
        <v>58</v>
      </c>
      <c r="C44" s="50">
        <v>30444.4</v>
      </c>
      <c r="D44" s="50">
        <v>30749</v>
      </c>
      <c r="E44" s="50">
        <v>31056</v>
      </c>
      <c r="F44" s="50">
        <v>31367</v>
      </c>
      <c r="G44" s="50">
        <v>31681</v>
      </c>
    </row>
    <row r="45" spans="1:7" s="9" customFormat="1" ht="15" customHeight="1">
      <c r="A45" s="44"/>
      <c r="B45" s="43" t="s">
        <v>9</v>
      </c>
      <c r="C45" s="50">
        <v>99.4</v>
      </c>
      <c r="D45" s="50">
        <f>D44/C44*100</f>
        <v>101.00051240950717</v>
      </c>
      <c r="E45" s="50">
        <f>E44/D44*100</f>
        <v>100.99840645224234</v>
      </c>
      <c r="F45" s="50">
        <f>F44/E44*100</f>
        <v>101.00141679546626</v>
      </c>
      <c r="G45" s="50">
        <f>G44/F44*100</f>
        <v>101.0010520610833</v>
      </c>
    </row>
    <row r="46" spans="1:7" s="9" customFormat="1" ht="15" customHeight="1">
      <c r="A46" s="76" t="s">
        <v>361</v>
      </c>
      <c r="B46" s="111" t="s">
        <v>58</v>
      </c>
      <c r="C46" s="50">
        <v>365</v>
      </c>
      <c r="D46" s="50">
        <v>420</v>
      </c>
      <c r="E46" s="50">
        <v>430</v>
      </c>
      <c r="F46" s="50">
        <v>440</v>
      </c>
      <c r="G46" s="50">
        <v>440</v>
      </c>
    </row>
    <row r="47" spans="1:7" s="9" customFormat="1" ht="15" customHeight="1">
      <c r="A47" s="44"/>
      <c r="B47" s="43" t="s">
        <v>9</v>
      </c>
      <c r="C47" s="50">
        <v>102.3</v>
      </c>
      <c r="D47" s="50">
        <f>D46/C46*100</f>
        <v>115.06849315068493</v>
      </c>
      <c r="E47" s="50">
        <f>E46/D46*100</f>
        <v>102.38095238095238</v>
      </c>
      <c r="F47" s="50">
        <f>F46/E46*100</f>
        <v>102.32558139534885</v>
      </c>
      <c r="G47" s="50">
        <f>G46/F46*100</f>
        <v>100</v>
      </c>
    </row>
    <row r="48" spans="1:7" s="9" customFormat="1" ht="34.5" customHeight="1">
      <c r="A48" s="78" t="s">
        <v>388</v>
      </c>
      <c r="B48" s="111" t="s">
        <v>58</v>
      </c>
      <c r="C48" s="50">
        <v>730</v>
      </c>
      <c r="D48" s="50">
        <v>745</v>
      </c>
      <c r="E48" s="50">
        <v>782</v>
      </c>
      <c r="F48" s="50">
        <v>821</v>
      </c>
      <c r="G48" s="50">
        <v>862</v>
      </c>
    </row>
    <row r="49" spans="1:7" s="9" customFormat="1" ht="15" customHeight="1">
      <c r="A49" s="44"/>
      <c r="B49" s="43" t="s">
        <v>9</v>
      </c>
      <c r="C49" s="50">
        <v>102.4</v>
      </c>
      <c r="D49" s="50">
        <f>D48/C48*100</f>
        <v>102.05479452054796</v>
      </c>
      <c r="E49" s="50">
        <f>E48/D48*100</f>
        <v>104.96644295302013</v>
      </c>
      <c r="F49" s="50">
        <f>F48/E48*100</f>
        <v>104.98721227621483</v>
      </c>
      <c r="G49" s="50">
        <f>G48/F48*100</f>
        <v>104.99390986601705</v>
      </c>
    </row>
    <row r="50" spans="1:7" s="9" customFormat="1" ht="15" customHeight="1">
      <c r="A50" s="79" t="s">
        <v>365</v>
      </c>
      <c r="B50" s="112" t="s">
        <v>58</v>
      </c>
      <c r="C50" s="50">
        <v>27.8</v>
      </c>
      <c r="D50" s="50">
        <v>28</v>
      </c>
      <c r="E50" s="50">
        <v>28</v>
      </c>
      <c r="F50" s="50">
        <v>28</v>
      </c>
      <c r="G50" s="50">
        <v>28</v>
      </c>
    </row>
    <row r="51" spans="1:7" s="9" customFormat="1" ht="15" customHeight="1">
      <c r="A51" s="44"/>
      <c r="B51" s="43" t="s">
        <v>9</v>
      </c>
      <c r="C51" s="50">
        <v>11.7</v>
      </c>
      <c r="D51" s="50">
        <f>D50/C50*100</f>
        <v>100.71942446043165</v>
      </c>
      <c r="E51" s="50">
        <f>E50/D50*100</f>
        <v>100</v>
      </c>
      <c r="F51" s="50">
        <f>F50/E50*100</f>
        <v>100</v>
      </c>
      <c r="G51" s="50">
        <f>G50/F50*100</f>
        <v>100</v>
      </c>
    </row>
    <row r="52" spans="1:7" s="9" customFormat="1" ht="9.75" customHeight="1">
      <c r="A52" s="44"/>
      <c r="B52" s="43"/>
      <c r="C52" s="50"/>
      <c r="D52" s="50"/>
      <c r="E52" s="50"/>
      <c r="F52" s="50"/>
      <c r="G52" s="50"/>
    </row>
    <row r="53" spans="1:7" s="9" customFormat="1" ht="60" customHeight="1">
      <c r="A53" s="107" t="s">
        <v>205</v>
      </c>
      <c r="B53" s="85"/>
      <c r="C53" s="49"/>
      <c r="D53" s="49"/>
      <c r="E53" s="49"/>
      <c r="F53" s="88"/>
      <c r="G53" s="88"/>
    </row>
    <row r="54" spans="1:7" s="9" customFormat="1" ht="15" customHeight="1">
      <c r="A54" s="107"/>
      <c r="B54" s="85" t="s">
        <v>56</v>
      </c>
      <c r="C54" s="113"/>
      <c r="D54" s="113"/>
      <c r="E54" s="113"/>
      <c r="F54" s="114"/>
      <c r="G54" s="114"/>
    </row>
    <row r="55" spans="1:7" s="9" customFormat="1" ht="15" customHeight="1">
      <c r="A55" s="107"/>
      <c r="B55" s="85" t="s">
        <v>9</v>
      </c>
      <c r="C55" s="113"/>
      <c r="D55" s="113"/>
      <c r="E55" s="113"/>
      <c r="F55" s="114"/>
      <c r="G55" s="114"/>
    </row>
    <row r="56" spans="1:7" s="9" customFormat="1" ht="120.75" customHeight="1" hidden="1">
      <c r="A56" s="370" t="s">
        <v>424</v>
      </c>
      <c r="B56" s="371"/>
      <c r="C56" s="371"/>
      <c r="D56" s="371"/>
      <c r="E56" s="371"/>
      <c r="F56" s="371"/>
      <c r="G56" s="372"/>
    </row>
    <row r="57" spans="1:7" s="9" customFormat="1" ht="15" customHeight="1">
      <c r="A57" s="92" t="s">
        <v>325</v>
      </c>
      <c r="B57" s="115"/>
      <c r="C57" s="115"/>
      <c r="D57" s="115"/>
      <c r="E57" s="115"/>
      <c r="F57" s="115"/>
      <c r="G57" s="115"/>
    </row>
    <row r="58" spans="1:7" s="9" customFormat="1" ht="15" customHeight="1">
      <c r="A58" s="92" t="s">
        <v>326</v>
      </c>
      <c r="B58" s="43" t="s">
        <v>327</v>
      </c>
      <c r="C58" s="116">
        <v>112.7</v>
      </c>
      <c r="D58" s="116">
        <v>120</v>
      </c>
      <c r="E58" s="116">
        <v>120</v>
      </c>
      <c r="F58" s="116">
        <v>120</v>
      </c>
      <c r="G58" s="116">
        <v>120</v>
      </c>
    </row>
    <row r="59" spans="1:7" s="9" customFormat="1" ht="14.25" customHeight="1">
      <c r="A59" s="92"/>
      <c r="B59" s="93" t="s">
        <v>9</v>
      </c>
      <c r="C59" s="116">
        <v>90.8</v>
      </c>
      <c r="D59" s="50">
        <f>D58/C58*100</f>
        <v>106.4773735581189</v>
      </c>
      <c r="E59" s="50">
        <f>E58/D58*100</f>
        <v>100</v>
      </c>
      <c r="F59" s="50">
        <f>F58/E58*100</f>
        <v>100</v>
      </c>
      <c r="G59" s="50">
        <f>G58/F58*100</f>
        <v>100</v>
      </c>
    </row>
    <row r="60" spans="1:7" s="9" customFormat="1" ht="14.25" customHeight="1">
      <c r="A60" s="92" t="s">
        <v>330</v>
      </c>
      <c r="B60" s="93"/>
      <c r="C60" s="116"/>
      <c r="D60" s="50"/>
      <c r="E60" s="50"/>
      <c r="F60" s="50"/>
      <c r="G60" s="50"/>
    </row>
    <row r="61" spans="1:7" s="9" customFormat="1" ht="14.25" customHeight="1">
      <c r="A61" s="92" t="s">
        <v>328</v>
      </c>
      <c r="B61" s="93" t="s">
        <v>329</v>
      </c>
      <c r="C61" s="116">
        <v>43.8</v>
      </c>
      <c r="D61" s="50">
        <v>45</v>
      </c>
      <c r="E61" s="50">
        <v>45</v>
      </c>
      <c r="F61" s="50">
        <v>45</v>
      </c>
      <c r="G61" s="50">
        <v>45</v>
      </c>
    </row>
    <row r="62" spans="1:7" s="9" customFormat="1" ht="14.25" customHeight="1">
      <c r="A62" s="92"/>
      <c r="B62" s="93" t="s">
        <v>9</v>
      </c>
      <c r="C62" s="116">
        <v>85.9</v>
      </c>
      <c r="D62" s="50">
        <f>D61/C61*100</f>
        <v>102.73972602739727</v>
      </c>
      <c r="E62" s="50">
        <f>E61/D61*100</f>
        <v>100</v>
      </c>
      <c r="F62" s="50">
        <f>F61/E61*100</f>
        <v>100</v>
      </c>
      <c r="G62" s="50">
        <f>G61/F61*100</f>
        <v>100</v>
      </c>
    </row>
    <row r="63" spans="1:7" s="9" customFormat="1" ht="14.25" customHeight="1">
      <c r="A63" s="92" t="s">
        <v>342</v>
      </c>
      <c r="B63" s="93"/>
      <c r="C63" s="116"/>
      <c r="D63" s="50"/>
      <c r="E63" s="50"/>
      <c r="F63" s="50"/>
      <c r="G63" s="50"/>
    </row>
    <row r="64" spans="1:7" s="9" customFormat="1" ht="14.25" customHeight="1">
      <c r="A64" s="115" t="s">
        <v>343</v>
      </c>
      <c r="B64" s="93" t="s">
        <v>344</v>
      </c>
      <c r="C64" s="116">
        <v>61810</v>
      </c>
      <c r="D64" s="50">
        <v>74964</v>
      </c>
      <c r="E64" s="50">
        <v>76000</v>
      </c>
      <c r="F64" s="50">
        <v>78000</v>
      </c>
      <c r="G64" s="50">
        <v>80000</v>
      </c>
    </row>
    <row r="65" spans="1:7" s="9" customFormat="1" ht="14.25" customHeight="1">
      <c r="A65" s="115"/>
      <c r="B65" s="93" t="s">
        <v>9</v>
      </c>
      <c r="C65" s="116">
        <v>123.6</v>
      </c>
      <c r="D65" s="50">
        <f>D64/C64*100</f>
        <v>121.281346060508</v>
      </c>
      <c r="E65" s="50">
        <f>E64/D64*100</f>
        <v>101.38199669174537</v>
      </c>
      <c r="F65" s="50">
        <f>F64/E64*100</f>
        <v>102.63157894736842</v>
      </c>
      <c r="G65" s="50">
        <f>G64/F64*100</f>
        <v>102.56410256410255</v>
      </c>
    </row>
    <row r="66" spans="1:7" s="9" customFormat="1" ht="14.25" customHeight="1">
      <c r="A66" s="97" t="s">
        <v>347</v>
      </c>
      <c r="B66" s="93"/>
      <c r="C66" s="116"/>
      <c r="D66" s="50"/>
      <c r="E66" s="50"/>
      <c r="F66" s="50"/>
      <c r="G66" s="50"/>
    </row>
    <row r="67" spans="1:7" s="9" customFormat="1" ht="14.25" customHeight="1">
      <c r="A67" s="115" t="s">
        <v>350</v>
      </c>
      <c r="B67" s="93" t="s">
        <v>349</v>
      </c>
      <c r="C67" s="116">
        <v>33144</v>
      </c>
      <c r="D67" s="50">
        <v>32060</v>
      </c>
      <c r="E67" s="50">
        <v>31890</v>
      </c>
      <c r="F67" s="50">
        <v>32000</v>
      </c>
      <c r="G67" s="50">
        <v>32100</v>
      </c>
    </row>
    <row r="68" spans="1:7" s="9" customFormat="1" ht="18.75" customHeight="1">
      <c r="A68" s="115"/>
      <c r="B68" s="93"/>
      <c r="C68" s="116">
        <v>103.5</v>
      </c>
      <c r="D68" s="50">
        <f>D67/C67*100</f>
        <v>96.72942312334058</v>
      </c>
      <c r="E68" s="50">
        <f>E67/D67*100</f>
        <v>99.46974422956956</v>
      </c>
      <c r="F68" s="50">
        <f>F67/E67*100</f>
        <v>100.34493571652557</v>
      </c>
      <c r="G68" s="50">
        <f>G67/F67*100</f>
        <v>100.3125</v>
      </c>
    </row>
    <row r="69" spans="1:7" s="9" customFormat="1" ht="15" customHeight="1">
      <c r="A69" s="76" t="s">
        <v>372</v>
      </c>
      <c r="B69" s="111"/>
      <c r="C69" s="52"/>
      <c r="D69" s="52"/>
      <c r="E69" s="52"/>
      <c r="F69" s="52"/>
      <c r="G69" s="52"/>
    </row>
    <row r="70" spans="1:7" s="9" customFormat="1" ht="15" customHeight="1">
      <c r="A70" s="76" t="s">
        <v>373</v>
      </c>
      <c r="B70" s="111" t="s">
        <v>344</v>
      </c>
      <c r="C70" s="52">
        <v>32</v>
      </c>
      <c r="D70" s="52">
        <v>33</v>
      </c>
      <c r="E70" s="52">
        <v>33.5</v>
      </c>
      <c r="F70" s="52">
        <v>33.5</v>
      </c>
      <c r="G70" s="52">
        <v>33.5</v>
      </c>
    </row>
    <row r="71" spans="1:7" s="9" customFormat="1" ht="15" customHeight="1">
      <c r="A71" s="76"/>
      <c r="B71" s="111" t="s">
        <v>9</v>
      </c>
      <c r="C71" s="53">
        <v>113.5</v>
      </c>
      <c r="D71" s="50">
        <f>D70/C70*100</f>
        <v>103.125</v>
      </c>
      <c r="E71" s="50">
        <f>E70/D70*100</f>
        <v>101.51515151515152</v>
      </c>
      <c r="F71" s="50">
        <f>F70/E70*100</f>
        <v>100</v>
      </c>
      <c r="G71" s="50">
        <f>G70/F70*100</f>
        <v>100</v>
      </c>
    </row>
    <row r="72" spans="1:7" s="9" customFormat="1" ht="15" customHeight="1">
      <c r="A72" s="76"/>
      <c r="B72" s="111"/>
      <c r="C72" s="53"/>
      <c r="D72" s="50"/>
      <c r="E72" s="50"/>
      <c r="F72" s="50"/>
      <c r="G72" s="50"/>
    </row>
    <row r="73" spans="1:7" s="9" customFormat="1" ht="15" customHeight="1">
      <c r="A73" s="92" t="s">
        <v>417</v>
      </c>
      <c r="B73" s="111"/>
      <c r="C73" s="53"/>
      <c r="D73" s="50"/>
      <c r="E73" s="50"/>
      <c r="F73" s="50"/>
      <c r="G73" s="50"/>
    </row>
    <row r="74" spans="1:7" s="9" customFormat="1" ht="15" customHeight="1">
      <c r="A74" s="92" t="s">
        <v>418</v>
      </c>
      <c r="B74" s="111" t="s">
        <v>344</v>
      </c>
      <c r="C74" s="53">
        <v>713</v>
      </c>
      <c r="D74" s="50"/>
      <c r="E74" s="50"/>
      <c r="F74" s="50"/>
      <c r="G74" s="50"/>
    </row>
    <row r="75" spans="1:7" s="9" customFormat="1" ht="15" customHeight="1">
      <c r="A75" s="76"/>
      <c r="B75" s="111" t="s">
        <v>9</v>
      </c>
      <c r="C75" s="53"/>
      <c r="D75" s="50"/>
      <c r="E75" s="50"/>
      <c r="F75" s="50"/>
      <c r="G75" s="50"/>
    </row>
    <row r="76" spans="1:7" ht="15.75">
      <c r="A76" s="341" t="s">
        <v>24</v>
      </c>
      <c r="B76" s="341"/>
      <c r="C76" s="341"/>
      <c r="D76" s="341"/>
      <c r="E76" s="341"/>
      <c r="F76" s="341"/>
      <c r="G76" s="341"/>
    </row>
    <row r="77" spans="1:7" ht="42.75">
      <c r="A77" s="117" t="s">
        <v>250</v>
      </c>
      <c r="B77" s="14"/>
      <c r="C77" s="118"/>
      <c r="D77" s="39"/>
      <c r="E77" s="39"/>
      <c r="F77" s="119"/>
      <c r="G77" s="119"/>
    </row>
    <row r="78" spans="1:7" ht="15.75">
      <c r="A78" s="35" t="s">
        <v>25</v>
      </c>
      <c r="B78" s="14" t="s">
        <v>227</v>
      </c>
      <c r="C78" s="4">
        <f>C83+C84+C85</f>
        <v>9316.300000000001</v>
      </c>
      <c r="D78" s="4">
        <f>D83+D84+D85</f>
        <v>9389.4</v>
      </c>
      <c r="E78" s="4">
        <f>E83+E84+E85</f>
        <v>9691</v>
      </c>
      <c r="F78" s="4">
        <f>F83+F84+F85</f>
        <v>9961.7</v>
      </c>
      <c r="G78" s="4">
        <f>G83+G84+G85</f>
        <v>10261.900000000001</v>
      </c>
    </row>
    <row r="79" spans="1:7" ht="15.75">
      <c r="A79" s="35" t="s">
        <v>44</v>
      </c>
      <c r="B79" s="14"/>
      <c r="C79" s="4"/>
      <c r="D79" s="4"/>
      <c r="E79" s="4"/>
      <c r="F79" s="4"/>
      <c r="G79" s="4"/>
    </row>
    <row r="80" spans="1:7" ht="15.75">
      <c r="A80" s="35" t="s">
        <v>160</v>
      </c>
      <c r="B80" s="14" t="s">
        <v>227</v>
      </c>
      <c r="C80" s="4">
        <v>6796.2</v>
      </c>
      <c r="D80" s="4">
        <v>6869.3</v>
      </c>
      <c r="E80" s="4">
        <v>7048.6</v>
      </c>
      <c r="F80" s="4">
        <v>7098</v>
      </c>
      <c r="G80" s="4">
        <v>7140.1</v>
      </c>
    </row>
    <row r="81" spans="1:7" ht="15.75">
      <c r="A81" s="35" t="s">
        <v>161</v>
      </c>
      <c r="B81" s="14" t="s">
        <v>227</v>
      </c>
      <c r="C81" s="4">
        <v>2520.1</v>
      </c>
      <c r="D81" s="4">
        <v>2520.1</v>
      </c>
      <c r="E81" s="4">
        <v>2642.4</v>
      </c>
      <c r="F81" s="4">
        <v>2863.7</v>
      </c>
      <c r="G81" s="4">
        <v>3121.8</v>
      </c>
    </row>
    <row r="82" spans="1:7" ht="15.75">
      <c r="A82" s="35" t="s">
        <v>162</v>
      </c>
      <c r="B82" s="14"/>
      <c r="C82" s="4"/>
      <c r="D82" s="4"/>
      <c r="E82" s="4"/>
      <c r="F82" s="4"/>
      <c r="G82" s="4"/>
    </row>
    <row r="83" spans="1:7" ht="15.75">
      <c r="A83" s="35" t="s">
        <v>251</v>
      </c>
      <c r="B83" s="14" t="s">
        <v>227</v>
      </c>
      <c r="C83" s="4">
        <v>7025.6</v>
      </c>
      <c r="D83" s="4">
        <v>7050.6</v>
      </c>
      <c r="E83" s="4">
        <v>7105.3</v>
      </c>
      <c r="F83" s="4">
        <v>7210.6</v>
      </c>
      <c r="G83" s="4">
        <v>7360.8</v>
      </c>
    </row>
    <row r="84" spans="1:7" ht="15.75" customHeight="1">
      <c r="A84" s="35" t="s">
        <v>252</v>
      </c>
      <c r="B84" s="14" t="s">
        <v>227</v>
      </c>
      <c r="C84" s="4">
        <v>1550.2</v>
      </c>
      <c r="D84" s="4">
        <v>1580.5</v>
      </c>
      <c r="E84" s="4">
        <v>1680.5</v>
      </c>
      <c r="F84" s="4">
        <v>1700.2</v>
      </c>
      <c r="G84" s="4">
        <v>1750.4</v>
      </c>
    </row>
    <row r="85" spans="1:7" ht="30">
      <c r="A85" s="35" t="s">
        <v>26</v>
      </c>
      <c r="B85" s="14" t="s">
        <v>227</v>
      </c>
      <c r="C85" s="4">
        <v>740.5</v>
      </c>
      <c r="D85" s="4">
        <v>758.3</v>
      </c>
      <c r="E85" s="4">
        <v>905.2</v>
      </c>
      <c r="F85" s="4">
        <v>1050.9</v>
      </c>
      <c r="G85" s="4">
        <v>1150.7</v>
      </c>
    </row>
    <row r="86" spans="1:7" ht="15.75">
      <c r="A86" s="35"/>
      <c r="B86" s="14"/>
      <c r="C86" s="4"/>
      <c r="D86" s="4"/>
      <c r="E86" s="4"/>
      <c r="F86" s="4"/>
      <c r="G86" s="4"/>
    </row>
    <row r="87" spans="1:7" ht="36" customHeight="1">
      <c r="A87" s="117" t="s">
        <v>318</v>
      </c>
      <c r="B87" s="14"/>
      <c r="C87" s="18"/>
      <c r="D87" s="18"/>
      <c r="E87" s="18"/>
      <c r="F87" s="5"/>
      <c r="G87" s="5"/>
    </row>
    <row r="88" spans="1:7" ht="15.75">
      <c r="A88" s="35" t="s">
        <v>25</v>
      </c>
      <c r="B88" s="14" t="s">
        <v>227</v>
      </c>
      <c r="C88" s="4">
        <f>C93+C94+C95</f>
        <v>9316.300000000001</v>
      </c>
      <c r="D88" s="4">
        <f>D93+D94+D95</f>
        <v>9372.2</v>
      </c>
      <c r="E88" s="4">
        <f>E93+E94+E95</f>
        <v>9482</v>
      </c>
      <c r="F88" s="4">
        <f>F93+F94+F95</f>
        <v>9790.3</v>
      </c>
      <c r="G88" s="4">
        <f>G93+G94+G95</f>
        <v>9861.8</v>
      </c>
    </row>
    <row r="89" spans="1:7" ht="15.75">
      <c r="A89" s="35" t="s">
        <v>44</v>
      </c>
      <c r="B89" s="14"/>
      <c r="C89" s="4"/>
      <c r="D89" s="4"/>
      <c r="E89" s="4"/>
      <c r="F89" s="4"/>
      <c r="G89" s="4"/>
    </row>
    <row r="90" spans="1:7" ht="15.75">
      <c r="A90" s="35" t="s">
        <v>160</v>
      </c>
      <c r="B90" s="14" t="s">
        <v>227</v>
      </c>
      <c r="C90" s="4">
        <v>6796.2</v>
      </c>
      <c r="D90" s="4">
        <v>6716.9</v>
      </c>
      <c r="E90" s="4">
        <v>6807.5</v>
      </c>
      <c r="F90" s="4">
        <v>7094.5</v>
      </c>
      <c r="G90" s="4">
        <v>7139.6</v>
      </c>
    </row>
    <row r="91" spans="1:7" ht="15.75">
      <c r="A91" s="35" t="s">
        <v>161</v>
      </c>
      <c r="B91" s="14" t="s">
        <v>227</v>
      </c>
      <c r="C91" s="4">
        <v>2520.1</v>
      </c>
      <c r="D91" s="4">
        <v>2655.3</v>
      </c>
      <c r="E91" s="4">
        <v>2674.5</v>
      </c>
      <c r="F91" s="4">
        <v>2695.8</v>
      </c>
      <c r="G91" s="4">
        <v>2722.2</v>
      </c>
    </row>
    <row r="92" spans="1:7" ht="15.75">
      <c r="A92" s="35" t="s">
        <v>162</v>
      </c>
      <c r="B92" s="14"/>
      <c r="C92" s="4"/>
      <c r="D92" s="4"/>
      <c r="E92" s="4"/>
      <c r="F92" s="4"/>
      <c r="G92" s="4"/>
    </row>
    <row r="93" spans="1:7" ht="15.75">
      <c r="A93" s="35" t="s">
        <v>251</v>
      </c>
      <c r="B93" s="14" t="s">
        <v>227</v>
      </c>
      <c r="C93" s="4">
        <v>7025.6</v>
      </c>
      <c r="D93" s="4">
        <v>7156.3</v>
      </c>
      <c r="E93" s="4">
        <v>7163.2</v>
      </c>
      <c r="F93" s="4">
        <v>7221.5</v>
      </c>
      <c r="G93" s="4">
        <v>7235.6</v>
      </c>
    </row>
    <row r="94" spans="1:7" ht="17.25" customHeight="1">
      <c r="A94" s="35" t="s">
        <v>252</v>
      </c>
      <c r="B94" s="14" t="s">
        <v>227</v>
      </c>
      <c r="C94" s="4">
        <v>1550.2</v>
      </c>
      <c r="D94" s="4">
        <v>1462.3</v>
      </c>
      <c r="E94" s="4">
        <v>1468.5</v>
      </c>
      <c r="F94" s="4">
        <v>1600.3</v>
      </c>
      <c r="G94" s="4">
        <v>1650.8</v>
      </c>
    </row>
    <row r="95" spans="1:7" ht="30">
      <c r="A95" s="35" t="s">
        <v>26</v>
      </c>
      <c r="B95" s="14" t="s">
        <v>227</v>
      </c>
      <c r="C95" s="4">
        <v>740.5</v>
      </c>
      <c r="D95" s="4">
        <v>753.6</v>
      </c>
      <c r="E95" s="4">
        <v>850.3</v>
      </c>
      <c r="F95" s="4">
        <v>968.5</v>
      </c>
      <c r="G95" s="4">
        <v>975.4</v>
      </c>
    </row>
    <row r="96" spans="1:7" ht="15.75">
      <c r="A96" s="35"/>
      <c r="B96" s="20"/>
      <c r="C96" s="120"/>
      <c r="D96" s="120"/>
      <c r="E96" s="120"/>
      <c r="F96" s="121"/>
      <c r="G96" s="121"/>
    </row>
    <row r="97" spans="1:7" ht="28.5" customHeight="1">
      <c r="A97" s="117" t="s">
        <v>27</v>
      </c>
      <c r="B97" s="14"/>
      <c r="C97" s="52"/>
      <c r="D97" s="52"/>
      <c r="E97" s="52"/>
      <c r="F97" s="52"/>
      <c r="G97" s="52"/>
    </row>
    <row r="98" spans="1:7" ht="15.75">
      <c r="A98" s="35" t="s">
        <v>28</v>
      </c>
      <c r="B98" s="14"/>
      <c r="C98" s="4"/>
      <c r="D98" s="4"/>
      <c r="E98" s="4"/>
      <c r="F98" s="4"/>
      <c r="G98" s="4"/>
    </row>
    <row r="99" spans="1:7" ht="15.75">
      <c r="A99" s="35" t="s">
        <v>29</v>
      </c>
      <c r="B99" s="14" t="s">
        <v>78</v>
      </c>
      <c r="C99" s="53">
        <f>C113+C217+C225</f>
        <v>343111.70000000007</v>
      </c>
      <c r="D99" s="53">
        <f>D113+D217+D225</f>
        <v>341172.10000000003</v>
      </c>
      <c r="E99" s="53">
        <f>E113+E217+E225</f>
        <v>391389.30000000005</v>
      </c>
      <c r="F99" s="53">
        <f>F113+F217+F225</f>
        <v>398879.7</v>
      </c>
      <c r="G99" s="53">
        <f>G113+G217+G225</f>
        <v>409161.1</v>
      </c>
    </row>
    <row r="100" spans="1:7" ht="15.75">
      <c r="A100" s="35" t="s">
        <v>30</v>
      </c>
      <c r="B100" s="14" t="s">
        <v>78</v>
      </c>
      <c r="C100" s="52">
        <f>C129</f>
        <v>458776.6</v>
      </c>
      <c r="D100" s="52">
        <f>D129</f>
        <v>457362.1</v>
      </c>
      <c r="E100" s="52">
        <f>E129</f>
        <v>458793.2</v>
      </c>
      <c r="F100" s="52">
        <f>F129</f>
        <v>467261</v>
      </c>
      <c r="G100" s="52">
        <f>G129</f>
        <v>468572.5</v>
      </c>
    </row>
    <row r="101" spans="1:7" ht="15.75">
      <c r="A101" s="35" t="s">
        <v>31</v>
      </c>
      <c r="B101" s="14" t="s">
        <v>78</v>
      </c>
      <c r="C101" s="53">
        <f>C218+C227</f>
        <v>34566.2</v>
      </c>
      <c r="D101" s="53">
        <f>D218+D227</f>
        <v>21540</v>
      </c>
      <c r="E101" s="53">
        <f>E218+E227</f>
        <v>20845</v>
      </c>
      <c r="F101" s="53">
        <f>F218+F227</f>
        <v>20245</v>
      </c>
      <c r="G101" s="53">
        <f>G218+G227</f>
        <v>19547</v>
      </c>
    </row>
    <row r="102" spans="1:7" ht="15.75">
      <c r="A102" s="35" t="s">
        <v>207</v>
      </c>
      <c r="B102" s="14" t="s">
        <v>78</v>
      </c>
      <c r="C102" s="53">
        <f>C141+C228</f>
        <v>29673.300000000003</v>
      </c>
      <c r="D102" s="53">
        <f>D141+D228</f>
        <v>29963.8</v>
      </c>
      <c r="E102" s="53">
        <f>E141+E228</f>
        <v>30141</v>
      </c>
      <c r="F102" s="53">
        <f>F141+F228</f>
        <v>30539.9</v>
      </c>
      <c r="G102" s="53">
        <f>G141+G228</f>
        <v>30858.8</v>
      </c>
    </row>
    <row r="103" spans="1:7" ht="15.75">
      <c r="A103" s="35" t="s">
        <v>255</v>
      </c>
      <c r="B103" s="14" t="s">
        <v>78</v>
      </c>
      <c r="C103" s="53">
        <f>C154+C229</f>
        <v>3686</v>
      </c>
      <c r="D103" s="53">
        <f>D154+D229</f>
        <v>4169.2</v>
      </c>
      <c r="E103" s="53">
        <f>E154+E229</f>
        <v>4187.7</v>
      </c>
      <c r="F103" s="53">
        <f>F154+F229</f>
        <v>4206.3</v>
      </c>
      <c r="G103" s="53">
        <f>G154+G229</f>
        <v>4224.8</v>
      </c>
    </row>
    <row r="104" spans="1:7" ht="15.75">
      <c r="A104" s="35" t="s">
        <v>253</v>
      </c>
      <c r="B104" s="14" t="s">
        <v>78</v>
      </c>
      <c r="C104" s="53">
        <f>C158+C231</f>
        <v>13864.9</v>
      </c>
      <c r="D104" s="53">
        <f>D158+D231</f>
        <v>10001.4</v>
      </c>
      <c r="E104" s="53">
        <f>E158+E231</f>
        <v>10065.6</v>
      </c>
      <c r="F104" s="53">
        <f>F158+F231</f>
        <v>10149.8</v>
      </c>
      <c r="G104" s="53">
        <f>G158+G231</f>
        <v>10263.1</v>
      </c>
    </row>
    <row r="105" spans="1:7" ht="15.75">
      <c r="A105" s="35" t="s">
        <v>254</v>
      </c>
      <c r="B105" s="20" t="s">
        <v>78</v>
      </c>
      <c r="C105" s="53">
        <f>C169+C230</f>
        <v>11593.4</v>
      </c>
      <c r="D105" s="53">
        <f>D169+D230</f>
        <v>13547.1</v>
      </c>
      <c r="E105" s="53">
        <f>E169+E230</f>
        <v>13637.4</v>
      </c>
      <c r="F105" s="53">
        <f>F169+F230</f>
        <v>13767.5</v>
      </c>
      <c r="G105" s="53">
        <f>G169+G230</f>
        <v>13852.7</v>
      </c>
    </row>
    <row r="106" spans="1:7" ht="15.75">
      <c r="A106" s="35" t="s">
        <v>32</v>
      </c>
      <c r="B106" s="20" t="s">
        <v>78</v>
      </c>
      <c r="C106" s="53">
        <f>C219+C232</f>
        <v>5581</v>
      </c>
      <c r="D106" s="53">
        <f>D182+D219+D232</f>
        <v>5895</v>
      </c>
      <c r="E106" s="53">
        <f>E182+E219+E232</f>
        <v>5901</v>
      </c>
      <c r="F106" s="53">
        <f>F182+F219+F232</f>
        <v>5904</v>
      </c>
      <c r="G106" s="53">
        <f>G182+G219+G232</f>
        <v>5907</v>
      </c>
    </row>
    <row r="107" spans="1:7" ht="15.75">
      <c r="A107" s="35" t="s">
        <v>33</v>
      </c>
      <c r="B107" s="20" t="s">
        <v>78</v>
      </c>
      <c r="C107" s="53">
        <f>C220</f>
        <v>6809</v>
      </c>
      <c r="D107" s="53">
        <f>D220</f>
        <v>6900</v>
      </c>
      <c r="E107" s="53">
        <f>E220</f>
        <v>7000</v>
      </c>
      <c r="F107" s="53">
        <f>F220</f>
        <v>7150</v>
      </c>
      <c r="G107" s="53">
        <f>G220</f>
        <v>7200</v>
      </c>
    </row>
    <row r="108" spans="1:7" ht="15.75">
      <c r="A108" s="35" t="s">
        <v>34</v>
      </c>
      <c r="B108" s="20" t="s">
        <v>78</v>
      </c>
      <c r="C108" s="53">
        <f>C186+C221+C233</f>
        <v>14247</v>
      </c>
      <c r="D108" s="53">
        <f>D186+D221+D233</f>
        <v>12923</v>
      </c>
      <c r="E108" s="53">
        <f>E186+E221+E233</f>
        <v>13016</v>
      </c>
      <c r="F108" s="53">
        <f>F186+F221+F233</f>
        <v>13056.452</v>
      </c>
      <c r="G108" s="53">
        <f>G186+G221+G233</f>
        <v>13102.171259999997</v>
      </c>
    </row>
    <row r="109" spans="1:7" ht="15.75">
      <c r="A109" s="35" t="s">
        <v>35</v>
      </c>
      <c r="B109" s="20" t="s">
        <v>78</v>
      </c>
      <c r="C109" s="53">
        <f>C200+C222+C234</f>
        <v>40618</v>
      </c>
      <c r="D109" s="53">
        <f>D200+D222+D234</f>
        <v>40321.64</v>
      </c>
      <c r="E109" s="53">
        <f>E200+E222+E234</f>
        <v>40516.18984</v>
      </c>
      <c r="F109" s="53">
        <f>F200+F222+F234</f>
        <v>40800.55935872</v>
      </c>
      <c r="G109" s="53">
        <f>G200+G222+G234</f>
        <v>40914.271036796155</v>
      </c>
    </row>
    <row r="110" spans="1:7" ht="15.75">
      <c r="A110" s="35" t="s">
        <v>36</v>
      </c>
      <c r="B110" s="14" t="s">
        <v>37</v>
      </c>
      <c r="C110" s="53">
        <f>C214+C223+C235</f>
        <v>10418</v>
      </c>
      <c r="D110" s="53">
        <f>D214+D223+D235</f>
        <v>10425</v>
      </c>
      <c r="E110" s="53">
        <f>E214+E223+E235</f>
        <v>10625</v>
      </c>
      <c r="F110" s="53">
        <f>F214+F223+F235</f>
        <v>10737</v>
      </c>
      <c r="G110" s="53">
        <f>G214+G223+G235</f>
        <v>10940</v>
      </c>
    </row>
    <row r="111" spans="1:7" ht="30">
      <c r="A111" s="35" t="s">
        <v>256</v>
      </c>
      <c r="B111" s="14"/>
      <c r="C111" s="52"/>
      <c r="D111" s="52"/>
      <c r="E111" s="52"/>
      <c r="F111" s="52"/>
      <c r="G111" s="52"/>
    </row>
    <row r="112" spans="1:7" ht="15.75">
      <c r="A112" s="35" t="s">
        <v>260</v>
      </c>
      <c r="B112" s="14"/>
      <c r="C112" s="52"/>
      <c r="D112" s="52"/>
      <c r="E112" s="52"/>
      <c r="F112" s="52"/>
      <c r="G112" s="52"/>
    </row>
    <row r="113" spans="1:7" ht="15.75">
      <c r="A113" s="122" t="s">
        <v>29</v>
      </c>
      <c r="B113" s="123" t="s">
        <v>78</v>
      </c>
      <c r="C113" s="124">
        <v>328516.4</v>
      </c>
      <c r="D113" s="49">
        <v>325496.9</v>
      </c>
      <c r="E113" s="49">
        <v>375535.4</v>
      </c>
      <c r="F113" s="49">
        <v>382788.2</v>
      </c>
      <c r="G113" s="49">
        <v>392458.7</v>
      </c>
    </row>
    <row r="114" spans="1:7" ht="15.75">
      <c r="A114" s="125" t="s">
        <v>361</v>
      </c>
      <c r="B114" s="126" t="s">
        <v>78</v>
      </c>
      <c r="C114" s="51">
        <v>10344</v>
      </c>
      <c r="D114" s="51">
        <v>9712</v>
      </c>
      <c r="E114" s="51">
        <v>9584</v>
      </c>
      <c r="F114" s="51">
        <v>9590</v>
      </c>
      <c r="G114" s="51">
        <v>9590</v>
      </c>
    </row>
    <row r="115" spans="1:7" ht="15.75">
      <c r="A115" s="125" t="s">
        <v>362</v>
      </c>
      <c r="B115" s="126" t="s">
        <v>78</v>
      </c>
      <c r="C115" s="51">
        <v>7451</v>
      </c>
      <c r="D115" s="51">
        <v>5586</v>
      </c>
      <c r="E115" s="51">
        <v>5635</v>
      </c>
      <c r="F115" s="51">
        <v>5888</v>
      </c>
      <c r="G115" s="51">
        <v>5670</v>
      </c>
    </row>
    <row r="116" spans="1:7" ht="15.75">
      <c r="A116" s="125" t="s">
        <v>363</v>
      </c>
      <c r="B116" s="126" t="s">
        <v>78</v>
      </c>
      <c r="C116" s="51">
        <v>15191</v>
      </c>
      <c r="D116" s="51">
        <v>11281</v>
      </c>
      <c r="E116" s="51">
        <v>11250</v>
      </c>
      <c r="F116" s="51">
        <v>11250</v>
      </c>
      <c r="G116" s="51">
        <v>11250</v>
      </c>
    </row>
    <row r="117" spans="1:7" ht="15.75">
      <c r="A117" s="125" t="s">
        <v>364</v>
      </c>
      <c r="B117" s="126" t="s">
        <v>78</v>
      </c>
      <c r="C117" s="51">
        <v>34152</v>
      </c>
      <c r="D117" s="51">
        <v>23890</v>
      </c>
      <c r="E117" s="51">
        <v>23890</v>
      </c>
      <c r="F117" s="51">
        <v>23890</v>
      </c>
      <c r="G117" s="51">
        <v>23890</v>
      </c>
    </row>
    <row r="118" spans="1:7" ht="15.75">
      <c r="A118" s="125" t="s">
        <v>365</v>
      </c>
      <c r="B118" s="126" t="s">
        <v>78</v>
      </c>
      <c r="C118" s="51">
        <v>10000</v>
      </c>
      <c r="D118" s="51">
        <v>7500</v>
      </c>
      <c r="E118" s="51">
        <v>7800</v>
      </c>
      <c r="F118" s="51">
        <v>7852</v>
      </c>
      <c r="G118" s="51">
        <v>8300</v>
      </c>
    </row>
    <row r="119" spans="1:7" ht="15.75">
      <c r="A119" s="125" t="s">
        <v>389</v>
      </c>
      <c r="B119" s="126" t="s">
        <v>78</v>
      </c>
      <c r="C119" s="51">
        <v>3138</v>
      </c>
      <c r="D119" s="51">
        <v>4616</v>
      </c>
      <c r="E119" s="51">
        <v>3200</v>
      </c>
      <c r="F119" s="51">
        <v>5600</v>
      </c>
      <c r="G119" s="51">
        <v>5600</v>
      </c>
    </row>
    <row r="120" spans="1:7" ht="15.75">
      <c r="A120" s="125" t="s">
        <v>382</v>
      </c>
      <c r="B120" s="126" t="s">
        <v>78</v>
      </c>
      <c r="C120" s="51">
        <v>10448</v>
      </c>
      <c r="D120" s="51">
        <v>7410</v>
      </c>
      <c r="E120" s="51">
        <v>12083</v>
      </c>
      <c r="F120" s="51">
        <v>12125</v>
      </c>
      <c r="G120" s="51">
        <v>12125</v>
      </c>
    </row>
    <row r="121" spans="1:7" ht="15.75">
      <c r="A121" s="125" t="s">
        <v>366</v>
      </c>
      <c r="B121" s="126" t="s">
        <v>78</v>
      </c>
      <c r="C121" s="51">
        <v>2730</v>
      </c>
      <c r="D121" s="51">
        <v>3300</v>
      </c>
      <c r="E121" s="51">
        <v>3300</v>
      </c>
      <c r="F121" s="51">
        <v>3300</v>
      </c>
      <c r="G121" s="51">
        <v>3300</v>
      </c>
    </row>
    <row r="122" spans="1:7" ht="15.75">
      <c r="A122" s="125" t="s">
        <v>367</v>
      </c>
      <c r="B122" s="126" t="s">
        <v>78</v>
      </c>
      <c r="C122" s="51">
        <v>15450</v>
      </c>
      <c r="D122" s="51">
        <v>11825</v>
      </c>
      <c r="E122" s="51">
        <v>11880</v>
      </c>
      <c r="F122" s="51">
        <v>11880</v>
      </c>
      <c r="G122" s="51">
        <v>11880</v>
      </c>
    </row>
    <row r="123" spans="1:7" ht="15.75">
      <c r="A123" s="125" t="s">
        <v>368</v>
      </c>
      <c r="B123" s="126" t="s">
        <v>78</v>
      </c>
      <c r="C123" s="51">
        <v>2709</v>
      </c>
      <c r="D123" s="51">
        <v>2512</v>
      </c>
      <c r="E123" s="51">
        <v>2512</v>
      </c>
      <c r="F123" s="51">
        <v>2512</v>
      </c>
      <c r="G123" s="51">
        <v>2512</v>
      </c>
    </row>
    <row r="124" spans="1:7" ht="15.75">
      <c r="A124" s="125" t="s">
        <v>369</v>
      </c>
      <c r="B124" s="126" t="s">
        <v>78</v>
      </c>
      <c r="C124" s="51">
        <v>15885</v>
      </c>
      <c r="D124" s="51">
        <v>15340</v>
      </c>
      <c r="E124" s="51">
        <v>15601</v>
      </c>
      <c r="F124" s="51">
        <v>15946</v>
      </c>
      <c r="G124" s="51">
        <v>15950</v>
      </c>
    </row>
    <row r="125" spans="1:7" ht="15.75">
      <c r="A125" s="125" t="s">
        <v>370</v>
      </c>
      <c r="B125" s="126" t="s">
        <v>78</v>
      </c>
      <c r="C125" s="51">
        <v>45973</v>
      </c>
      <c r="D125" s="51">
        <v>44900</v>
      </c>
      <c r="E125" s="51">
        <v>44950</v>
      </c>
      <c r="F125" s="51">
        <v>45000</v>
      </c>
      <c r="G125" s="51">
        <v>45000</v>
      </c>
    </row>
    <row r="126" spans="1:7" ht="20.25" customHeight="1">
      <c r="A126" s="125" t="s">
        <v>371</v>
      </c>
      <c r="B126" s="126" t="s">
        <v>78</v>
      </c>
      <c r="C126" s="51">
        <v>24070</v>
      </c>
      <c r="D126" s="51">
        <v>30967</v>
      </c>
      <c r="E126" s="51">
        <v>33075</v>
      </c>
      <c r="F126" s="51">
        <v>34404</v>
      </c>
      <c r="G126" s="51">
        <v>36750</v>
      </c>
    </row>
    <row r="127" spans="1:7" ht="15.75">
      <c r="A127" s="127" t="s">
        <v>390</v>
      </c>
      <c r="B127" s="126" t="s">
        <v>78</v>
      </c>
      <c r="C127" s="51">
        <v>5855</v>
      </c>
      <c r="D127" s="51">
        <v>6926</v>
      </c>
      <c r="E127" s="51">
        <v>7757</v>
      </c>
      <c r="F127" s="51">
        <v>8098</v>
      </c>
      <c r="G127" s="51">
        <v>8974</v>
      </c>
    </row>
    <row r="128" spans="1:7" ht="15.75">
      <c r="A128" s="5"/>
      <c r="B128" s="14"/>
      <c r="C128" s="55"/>
      <c r="D128" s="55"/>
      <c r="E128" s="55"/>
      <c r="F128" s="128"/>
      <c r="G128" s="128"/>
    </row>
    <row r="129" spans="1:7" ht="15.75">
      <c r="A129" s="122" t="s">
        <v>30</v>
      </c>
      <c r="B129" s="123" t="s">
        <v>78</v>
      </c>
      <c r="C129" s="124">
        <v>458776.6</v>
      </c>
      <c r="D129" s="52">
        <v>457362.1</v>
      </c>
      <c r="E129" s="52">
        <v>458793.2</v>
      </c>
      <c r="F129" s="52">
        <v>467261</v>
      </c>
      <c r="G129" s="52">
        <v>468572.5</v>
      </c>
    </row>
    <row r="130" spans="1:7" ht="15.75">
      <c r="A130" s="129" t="s">
        <v>361</v>
      </c>
      <c r="B130" s="130" t="s">
        <v>78</v>
      </c>
      <c r="C130" s="56">
        <v>7771</v>
      </c>
      <c r="D130" s="56">
        <v>9960</v>
      </c>
      <c r="E130" s="56">
        <v>9970</v>
      </c>
      <c r="F130" s="56">
        <v>0</v>
      </c>
      <c r="G130" s="56">
        <v>0</v>
      </c>
    </row>
    <row r="131" spans="1:7" ht="15.75">
      <c r="A131" s="129" t="s">
        <v>363</v>
      </c>
      <c r="B131" s="130" t="s">
        <v>78</v>
      </c>
      <c r="C131" s="56">
        <v>28314</v>
      </c>
      <c r="D131" s="56">
        <v>20250</v>
      </c>
      <c r="E131" s="56">
        <v>20250</v>
      </c>
      <c r="F131" s="56">
        <v>20250</v>
      </c>
      <c r="G131" s="56">
        <v>20250</v>
      </c>
    </row>
    <row r="132" spans="1:7" ht="15.75">
      <c r="A132" s="129" t="s">
        <v>365</v>
      </c>
      <c r="B132" s="130" t="s">
        <v>78</v>
      </c>
      <c r="C132" s="56">
        <v>10755</v>
      </c>
      <c r="D132" s="56">
        <v>9600</v>
      </c>
      <c r="E132" s="56">
        <v>6000</v>
      </c>
      <c r="F132" s="56">
        <v>6000</v>
      </c>
      <c r="G132" s="56">
        <v>6100</v>
      </c>
    </row>
    <row r="133" spans="1:7" ht="15.75">
      <c r="A133" s="129" t="s">
        <v>389</v>
      </c>
      <c r="B133" s="130" t="s">
        <v>78</v>
      </c>
      <c r="C133" s="56"/>
      <c r="D133" s="56">
        <v>30100</v>
      </c>
      <c r="E133" s="56">
        <v>22920</v>
      </c>
      <c r="F133" s="56"/>
      <c r="G133" s="56"/>
    </row>
    <row r="134" spans="1:7" ht="15.75">
      <c r="A134" s="129" t="s">
        <v>382</v>
      </c>
      <c r="B134" s="130" t="s">
        <v>78</v>
      </c>
      <c r="C134" s="56">
        <v>7902</v>
      </c>
      <c r="D134" s="56">
        <v>27795</v>
      </c>
      <c r="E134" s="56">
        <v>13600</v>
      </c>
      <c r="F134" s="56">
        <v>13600</v>
      </c>
      <c r="G134" s="56">
        <v>13600</v>
      </c>
    </row>
    <row r="135" spans="1:7" ht="15.75">
      <c r="A135" s="129" t="s">
        <v>369</v>
      </c>
      <c r="B135" s="130" t="s">
        <v>78</v>
      </c>
      <c r="C135" s="56">
        <v>58295</v>
      </c>
      <c r="D135" s="56">
        <v>3850</v>
      </c>
      <c r="E135" s="56">
        <v>39500</v>
      </c>
      <c r="F135" s="56">
        <v>39700</v>
      </c>
      <c r="G135" s="56">
        <v>39700</v>
      </c>
    </row>
    <row r="136" spans="1:7" ht="15.75">
      <c r="A136" s="129" t="s">
        <v>370</v>
      </c>
      <c r="B136" s="130" t="s">
        <v>78</v>
      </c>
      <c r="C136" s="56">
        <v>135632</v>
      </c>
      <c r="D136" s="56">
        <v>140000</v>
      </c>
      <c r="E136" s="56">
        <v>140000</v>
      </c>
      <c r="F136" s="56">
        <v>145000</v>
      </c>
      <c r="G136" s="56">
        <v>145000</v>
      </c>
    </row>
    <row r="137" spans="1:7" ht="15.75">
      <c r="A137" s="129" t="s">
        <v>371</v>
      </c>
      <c r="B137" s="130" t="s">
        <v>78</v>
      </c>
      <c r="C137" s="56">
        <v>69219</v>
      </c>
      <c r="D137" s="56">
        <v>69640</v>
      </c>
      <c r="E137" s="56">
        <v>84000</v>
      </c>
      <c r="F137" s="56">
        <v>88000</v>
      </c>
      <c r="G137" s="56">
        <v>92000</v>
      </c>
    </row>
    <row r="138" spans="1:7" ht="15.75">
      <c r="A138" s="5"/>
      <c r="B138" s="14"/>
      <c r="C138" s="55"/>
      <c r="D138" s="55"/>
      <c r="E138" s="55"/>
      <c r="F138" s="128"/>
      <c r="G138" s="128"/>
    </row>
    <row r="139" spans="1:7" ht="15.75">
      <c r="A139" s="122" t="s">
        <v>31</v>
      </c>
      <c r="B139" s="123" t="s">
        <v>78</v>
      </c>
      <c r="C139" s="131"/>
      <c r="D139" s="55"/>
      <c r="E139" s="55"/>
      <c r="F139" s="128"/>
      <c r="G139" s="128"/>
    </row>
    <row r="140" spans="1:7" ht="15.75">
      <c r="A140" s="5"/>
      <c r="B140" s="14"/>
      <c r="C140" s="55"/>
      <c r="D140" s="55"/>
      <c r="E140" s="55"/>
      <c r="F140" s="128"/>
      <c r="G140" s="128"/>
    </row>
    <row r="141" spans="1:7" ht="15.75">
      <c r="A141" s="5" t="s">
        <v>211</v>
      </c>
      <c r="B141" s="4" t="s">
        <v>78</v>
      </c>
      <c r="C141" s="52">
        <v>28856.9</v>
      </c>
      <c r="D141" s="52">
        <v>29143.8</v>
      </c>
      <c r="E141" s="52">
        <v>29305.7</v>
      </c>
      <c r="F141" s="52">
        <v>29629.5</v>
      </c>
      <c r="G141" s="52">
        <v>29953.3</v>
      </c>
    </row>
    <row r="142" spans="1:7" ht="15.75">
      <c r="A142" s="125" t="s">
        <v>361</v>
      </c>
      <c r="B142" s="126" t="s">
        <v>78</v>
      </c>
      <c r="C142" s="51">
        <v>122</v>
      </c>
      <c r="D142" s="51">
        <v>338</v>
      </c>
      <c r="E142" s="51">
        <v>340</v>
      </c>
      <c r="F142" s="51">
        <v>340</v>
      </c>
      <c r="G142" s="51">
        <v>340</v>
      </c>
    </row>
    <row r="143" spans="1:7" ht="15.75">
      <c r="A143" s="125" t="s">
        <v>362</v>
      </c>
      <c r="B143" s="126" t="s">
        <v>78</v>
      </c>
      <c r="C143" s="51">
        <v>238</v>
      </c>
      <c r="D143" s="51">
        <v>330</v>
      </c>
      <c r="E143" s="51">
        <v>340</v>
      </c>
      <c r="F143" s="51">
        <v>200</v>
      </c>
      <c r="G143" s="51">
        <v>300</v>
      </c>
    </row>
    <row r="144" spans="1:7" ht="15.75">
      <c r="A144" s="125" t="s">
        <v>364</v>
      </c>
      <c r="B144" s="126" t="s">
        <v>78</v>
      </c>
      <c r="C144" s="51">
        <v>2992</v>
      </c>
      <c r="D144" s="51">
        <v>4025</v>
      </c>
      <c r="E144" s="51">
        <v>4025</v>
      </c>
      <c r="F144" s="51">
        <v>4025</v>
      </c>
      <c r="G144" s="51">
        <v>4025</v>
      </c>
    </row>
    <row r="145" spans="1:7" ht="15.75">
      <c r="A145" s="125" t="s">
        <v>389</v>
      </c>
      <c r="B145" s="126" t="s">
        <v>78</v>
      </c>
      <c r="C145" s="51">
        <v>1971</v>
      </c>
      <c r="D145" s="51"/>
      <c r="E145" s="51">
        <v>780</v>
      </c>
      <c r="F145" s="51">
        <v>800</v>
      </c>
      <c r="G145" s="51">
        <v>1260</v>
      </c>
    </row>
    <row r="146" spans="1:7" ht="15.75">
      <c r="A146" s="125" t="s">
        <v>382</v>
      </c>
      <c r="B146" s="126" t="s">
        <v>78</v>
      </c>
      <c r="C146" s="51">
        <v>1189.3</v>
      </c>
      <c r="D146" s="51">
        <v>550</v>
      </c>
      <c r="E146" s="51">
        <v>1610</v>
      </c>
      <c r="F146" s="51">
        <v>1620</v>
      </c>
      <c r="G146" s="51">
        <v>1620</v>
      </c>
    </row>
    <row r="147" spans="1:7" ht="15.75">
      <c r="A147" s="125" t="s">
        <v>366</v>
      </c>
      <c r="B147" s="126" t="s">
        <v>78</v>
      </c>
      <c r="C147" s="51">
        <v>724</v>
      </c>
      <c r="D147" s="51"/>
      <c r="E147" s="51"/>
      <c r="F147" s="51"/>
      <c r="G147" s="51"/>
    </row>
    <row r="148" spans="1:7" ht="15.75">
      <c r="A148" s="125" t="s">
        <v>368</v>
      </c>
      <c r="B148" s="126" t="s">
        <v>78</v>
      </c>
      <c r="C148" s="51">
        <v>140</v>
      </c>
      <c r="D148" s="51">
        <v>140</v>
      </c>
      <c r="E148" s="51">
        <v>140</v>
      </c>
      <c r="F148" s="51">
        <v>140</v>
      </c>
      <c r="G148" s="51">
        <v>140</v>
      </c>
    </row>
    <row r="149" spans="1:7" ht="15.75">
      <c r="A149" s="125" t="s">
        <v>369</v>
      </c>
      <c r="B149" s="126" t="s">
        <v>78</v>
      </c>
      <c r="C149" s="51">
        <v>2450</v>
      </c>
      <c r="D149" s="51">
        <v>1003</v>
      </c>
      <c r="E149" s="51">
        <v>1003</v>
      </c>
      <c r="F149" s="51">
        <v>1050</v>
      </c>
      <c r="G149" s="51">
        <v>1050</v>
      </c>
    </row>
    <row r="150" spans="1:7" ht="15.75">
      <c r="A150" s="125" t="s">
        <v>370</v>
      </c>
      <c r="B150" s="126" t="s">
        <v>78</v>
      </c>
      <c r="C150" s="51">
        <v>2407</v>
      </c>
      <c r="D150" s="51">
        <v>3000</v>
      </c>
      <c r="E150" s="51">
        <v>3000</v>
      </c>
      <c r="F150" s="51">
        <v>3000</v>
      </c>
      <c r="G150" s="51">
        <v>3000</v>
      </c>
    </row>
    <row r="151" spans="1:7" ht="15.75">
      <c r="A151" s="125" t="s">
        <v>385</v>
      </c>
      <c r="B151" s="126" t="s">
        <v>78</v>
      </c>
      <c r="C151" s="51">
        <v>2882</v>
      </c>
      <c r="D151" s="51">
        <v>8362</v>
      </c>
      <c r="E151" s="51">
        <v>8045</v>
      </c>
      <c r="F151" s="51">
        <v>8420</v>
      </c>
      <c r="G151" s="51">
        <v>8730</v>
      </c>
    </row>
    <row r="152" spans="1:7" ht="15.75">
      <c r="A152" s="127" t="s">
        <v>390</v>
      </c>
      <c r="B152" s="126" t="s">
        <v>78</v>
      </c>
      <c r="C152" s="51">
        <v>5411</v>
      </c>
      <c r="D152" s="51">
        <v>4407</v>
      </c>
      <c r="E152" s="51">
        <v>467</v>
      </c>
      <c r="F152" s="51">
        <v>4516</v>
      </c>
      <c r="G152" s="51">
        <v>4744</v>
      </c>
    </row>
    <row r="153" spans="1:7" ht="15.75">
      <c r="A153" s="5"/>
      <c r="B153" s="14"/>
      <c r="C153" s="55"/>
      <c r="D153" s="55"/>
      <c r="E153" s="55"/>
      <c r="F153" s="128"/>
      <c r="G153" s="128"/>
    </row>
    <row r="154" spans="1:12" ht="15.75">
      <c r="A154" s="35" t="s">
        <v>255</v>
      </c>
      <c r="B154" s="14" t="s">
        <v>78</v>
      </c>
      <c r="C154" s="52">
        <v>3207.6</v>
      </c>
      <c r="D154" s="53">
        <v>4169.2</v>
      </c>
      <c r="E154" s="53">
        <v>4187.7</v>
      </c>
      <c r="F154" s="53">
        <v>4206.3</v>
      </c>
      <c r="G154" s="53">
        <v>4224.8</v>
      </c>
      <c r="H154" s="41"/>
      <c r="I154" s="41"/>
      <c r="J154" s="41"/>
      <c r="K154" s="41"/>
      <c r="L154" s="41"/>
    </row>
    <row r="155" spans="1:7" ht="15.75">
      <c r="A155" s="125" t="s">
        <v>369</v>
      </c>
      <c r="B155" s="126" t="s">
        <v>78</v>
      </c>
      <c r="C155" s="51">
        <v>813</v>
      </c>
      <c r="D155" s="51"/>
      <c r="E155" s="51"/>
      <c r="F155" s="51"/>
      <c r="G155" s="51"/>
    </row>
    <row r="156" spans="1:7" ht="15.75">
      <c r="A156" s="125" t="s">
        <v>364</v>
      </c>
      <c r="B156" s="126" t="s">
        <v>78</v>
      </c>
      <c r="C156" s="51">
        <v>189</v>
      </c>
      <c r="D156" s="51">
        <v>1092</v>
      </c>
      <c r="E156" s="51">
        <v>1092</v>
      </c>
      <c r="F156" s="51">
        <v>1092</v>
      </c>
      <c r="G156" s="51">
        <v>1092</v>
      </c>
    </row>
    <row r="157" spans="1:7" ht="15.75">
      <c r="A157" s="125" t="s">
        <v>385</v>
      </c>
      <c r="B157" s="126" t="s">
        <v>78</v>
      </c>
      <c r="C157" s="55">
        <v>808</v>
      </c>
      <c r="D157" s="55">
        <v>1250</v>
      </c>
      <c r="E157" s="55">
        <v>1040</v>
      </c>
      <c r="F157" s="128">
        <v>1350</v>
      </c>
      <c r="G157" s="128">
        <v>1300</v>
      </c>
    </row>
    <row r="158" spans="1:13" ht="15.75">
      <c r="A158" s="132" t="s">
        <v>270</v>
      </c>
      <c r="B158" s="133" t="s">
        <v>78</v>
      </c>
      <c r="C158" s="134">
        <v>13664.9</v>
      </c>
      <c r="D158" s="135">
        <v>9816.4</v>
      </c>
      <c r="E158" s="135">
        <v>9880.6</v>
      </c>
      <c r="F158" s="135">
        <v>9944.8</v>
      </c>
      <c r="G158" s="135">
        <v>10073.1</v>
      </c>
      <c r="M158" s="1">
        <f>SUM(H159:H167)</f>
        <v>0</v>
      </c>
    </row>
    <row r="159" spans="1:7" ht="15.75">
      <c r="A159" s="125" t="s">
        <v>364</v>
      </c>
      <c r="B159" s="126" t="s">
        <v>78</v>
      </c>
      <c r="C159" s="51">
        <v>1743</v>
      </c>
      <c r="D159" s="51">
        <v>2108</v>
      </c>
      <c r="E159" s="51">
        <v>2108</v>
      </c>
      <c r="F159" s="51">
        <v>2108</v>
      </c>
      <c r="G159" s="51">
        <v>2108</v>
      </c>
    </row>
    <row r="160" spans="1:7" ht="15.75">
      <c r="A160" s="125" t="s">
        <v>389</v>
      </c>
      <c r="B160" s="126" t="s">
        <v>78</v>
      </c>
      <c r="C160" s="51">
        <v>920</v>
      </c>
      <c r="D160" s="51"/>
      <c r="E160" s="51">
        <v>780</v>
      </c>
      <c r="F160" s="51">
        <v>800</v>
      </c>
      <c r="G160" s="51"/>
    </row>
    <row r="161" spans="1:7" ht="15.75">
      <c r="A161" s="125" t="s">
        <v>382</v>
      </c>
      <c r="B161" s="126" t="s">
        <v>78</v>
      </c>
      <c r="C161" s="51">
        <v>640.3</v>
      </c>
      <c r="D161" s="51"/>
      <c r="E161" s="51">
        <v>1060</v>
      </c>
      <c r="F161" s="51">
        <v>1070</v>
      </c>
      <c r="G161" s="51">
        <v>1070</v>
      </c>
    </row>
    <row r="162" spans="1:7" ht="15.75">
      <c r="A162" s="125" t="s">
        <v>366</v>
      </c>
      <c r="B162" s="126" t="s">
        <v>78</v>
      </c>
      <c r="C162" s="51">
        <v>724</v>
      </c>
      <c r="D162" s="51"/>
      <c r="E162" s="51"/>
      <c r="F162" s="51"/>
      <c r="G162" s="51"/>
    </row>
    <row r="163" spans="1:7" ht="15.75">
      <c r="A163" s="125" t="s">
        <v>367</v>
      </c>
      <c r="B163" s="126" t="s">
        <v>78</v>
      </c>
      <c r="C163" s="51">
        <v>354</v>
      </c>
      <c r="D163" s="51">
        <v>354</v>
      </c>
      <c r="E163" s="51">
        <v>354</v>
      </c>
      <c r="F163" s="51">
        <v>354</v>
      </c>
      <c r="G163" s="51">
        <v>354</v>
      </c>
    </row>
    <row r="164" spans="1:7" ht="15.75">
      <c r="A164" s="125" t="s">
        <v>369</v>
      </c>
      <c r="B164" s="126" t="s">
        <v>78</v>
      </c>
      <c r="C164" s="51">
        <v>1375</v>
      </c>
      <c r="D164" s="51">
        <v>1003</v>
      </c>
      <c r="E164" s="51">
        <v>1003</v>
      </c>
      <c r="F164" s="51">
        <v>1050</v>
      </c>
      <c r="G164" s="51">
        <v>1050</v>
      </c>
    </row>
    <row r="165" spans="1:7" ht="15.75">
      <c r="A165" s="125" t="s">
        <v>370</v>
      </c>
      <c r="B165" s="126" t="s">
        <v>78</v>
      </c>
      <c r="C165" s="51">
        <v>2407</v>
      </c>
      <c r="D165" s="51">
        <v>2760</v>
      </c>
      <c r="E165" s="51">
        <v>2760</v>
      </c>
      <c r="F165" s="51">
        <v>2760</v>
      </c>
      <c r="G165" s="51">
        <v>2760</v>
      </c>
    </row>
    <row r="166" spans="1:7" ht="15.75">
      <c r="A166" s="125" t="s">
        <v>385</v>
      </c>
      <c r="B166" s="126" t="s">
        <v>78</v>
      </c>
      <c r="C166" s="51">
        <v>546</v>
      </c>
      <c r="D166" s="51">
        <v>2296</v>
      </c>
      <c r="E166" s="51">
        <v>2380</v>
      </c>
      <c r="F166" s="51">
        <v>2320</v>
      </c>
      <c r="G166" s="51">
        <v>2430</v>
      </c>
    </row>
    <row r="167" spans="1:7" ht="15.75">
      <c r="A167" s="127" t="s">
        <v>390</v>
      </c>
      <c r="B167" s="126" t="s">
        <v>78</v>
      </c>
      <c r="C167" s="51">
        <v>3363</v>
      </c>
      <c r="D167" s="51">
        <v>2627</v>
      </c>
      <c r="E167" s="51">
        <v>2613</v>
      </c>
      <c r="F167" s="51">
        <v>2650</v>
      </c>
      <c r="G167" s="51">
        <v>2656</v>
      </c>
    </row>
    <row r="168" spans="1:7" ht="15.75">
      <c r="A168" s="5"/>
      <c r="B168" s="14"/>
      <c r="C168" s="55"/>
      <c r="D168" s="55"/>
      <c r="E168" s="55"/>
      <c r="F168" s="128"/>
      <c r="G168" s="128"/>
    </row>
    <row r="169" spans="1:7" ht="15.75">
      <c r="A169" s="122" t="s">
        <v>272</v>
      </c>
      <c r="B169" s="133" t="s">
        <v>78</v>
      </c>
      <c r="C169" s="124">
        <v>11455.4</v>
      </c>
      <c r="D169" s="52">
        <v>12912.1</v>
      </c>
      <c r="E169" s="52">
        <v>12987.1</v>
      </c>
      <c r="F169" s="52">
        <v>13062.1</v>
      </c>
      <c r="G169" s="52">
        <v>13137.2</v>
      </c>
    </row>
    <row r="170" spans="1:7" ht="15.75">
      <c r="A170" s="125" t="s">
        <v>361</v>
      </c>
      <c r="B170" s="126" t="s">
        <v>78</v>
      </c>
      <c r="C170" s="51">
        <v>122</v>
      </c>
      <c r="D170" s="51">
        <v>338</v>
      </c>
      <c r="E170" s="51">
        <v>340</v>
      </c>
      <c r="F170" s="51">
        <v>340</v>
      </c>
      <c r="G170" s="51">
        <v>340</v>
      </c>
    </row>
    <row r="171" spans="1:7" ht="15.75">
      <c r="A171" s="125" t="s">
        <v>362</v>
      </c>
      <c r="B171" s="126" t="s">
        <v>78</v>
      </c>
      <c r="C171" s="51">
        <v>238</v>
      </c>
      <c r="D171" s="51">
        <v>330</v>
      </c>
      <c r="E171" s="51">
        <v>340</v>
      </c>
      <c r="F171" s="51">
        <v>200</v>
      </c>
      <c r="G171" s="51">
        <v>300</v>
      </c>
    </row>
    <row r="172" spans="1:7" ht="15.75">
      <c r="A172" s="125" t="s">
        <v>364</v>
      </c>
      <c r="B172" s="126" t="s">
        <v>78</v>
      </c>
      <c r="C172" s="51">
        <v>1060</v>
      </c>
      <c r="D172" s="51">
        <v>825</v>
      </c>
      <c r="E172" s="51">
        <v>825</v>
      </c>
      <c r="F172" s="51">
        <v>825</v>
      </c>
      <c r="G172" s="51">
        <v>825</v>
      </c>
    </row>
    <row r="173" spans="1:7" ht="15.75">
      <c r="A173" s="125" t="s">
        <v>389</v>
      </c>
      <c r="B173" s="126" t="s">
        <v>78</v>
      </c>
      <c r="C173" s="51">
        <v>1051</v>
      </c>
      <c r="D173" s="51"/>
      <c r="E173" s="51"/>
      <c r="F173" s="51"/>
      <c r="G173" s="51">
        <v>1260</v>
      </c>
    </row>
    <row r="174" spans="1:7" ht="15.75">
      <c r="A174" s="125" t="s">
        <v>382</v>
      </c>
      <c r="B174" s="126" t="s">
        <v>78</v>
      </c>
      <c r="C174" s="51">
        <v>549</v>
      </c>
      <c r="D174" s="51">
        <v>550</v>
      </c>
      <c r="E174" s="51">
        <v>550</v>
      </c>
      <c r="F174" s="51">
        <v>550</v>
      </c>
      <c r="G174" s="51">
        <v>550</v>
      </c>
    </row>
    <row r="175" spans="1:7" ht="15.75">
      <c r="A175" s="125" t="s">
        <v>367</v>
      </c>
      <c r="B175" s="126" t="s">
        <v>78</v>
      </c>
      <c r="C175" s="51">
        <v>322</v>
      </c>
      <c r="D175" s="51">
        <v>330</v>
      </c>
      <c r="E175" s="51">
        <v>330</v>
      </c>
      <c r="F175" s="51">
        <v>336</v>
      </c>
      <c r="G175" s="51">
        <v>338</v>
      </c>
    </row>
    <row r="176" spans="1:7" ht="15.75">
      <c r="A176" s="125" t="s">
        <v>368</v>
      </c>
      <c r="B176" s="126" t="s">
        <v>78</v>
      </c>
      <c r="C176" s="51">
        <v>140</v>
      </c>
      <c r="D176" s="51">
        <v>140</v>
      </c>
      <c r="E176" s="51">
        <v>140</v>
      </c>
      <c r="F176" s="51">
        <v>140</v>
      </c>
      <c r="G176" s="51">
        <v>140</v>
      </c>
    </row>
    <row r="177" spans="1:7" ht="15.75">
      <c r="A177" s="125" t="s">
        <v>369</v>
      </c>
      <c r="B177" s="126" t="s">
        <v>78</v>
      </c>
      <c r="C177" s="51">
        <v>262</v>
      </c>
      <c r="D177" s="51"/>
      <c r="E177" s="51"/>
      <c r="F177" s="51"/>
      <c r="G177" s="51"/>
    </row>
    <row r="178" spans="1:7" ht="15.75">
      <c r="A178" s="125" t="s">
        <v>370</v>
      </c>
      <c r="B178" s="126" t="s">
        <v>78</v>
      </c>
      <c r="C178" s="51">
        <v>0</v>
      </c>
      <c r="D178" s="51">
        <v>240</v>
      </c>
      <c r="E178" s="51">
        <v>240</v>
      </c>
      <c r="F178" s="51">
        <v>240</v>
      </c>
      <c r="G178" s="51">
        <v>240</v>
      </c>
    </row>
    <row r="179" spans="1:7" ht="15.75">
      <c r="A179" s="125" t="s">
        <v>385</v>
      </c>
      <c r="B179" s="126" t="s">
        <v>78</v>
      </c>
      <c r="C179" s="51">
        <v>1528</v>
      </c>
      <c r="D179" s="51">
        <v>4816</v>
      </c>
      <c r="E179" s="51">
        <v>4625</v>
      </c>
      <c r="F179" s="51">
        <v>4750</v>
      </c>
      <c r="G179" s="51">
        <v>5000</v>
      </c>
    </row>
    <row r="180" spans="1:7" ht="15.75">
      <c r="A180" s="127" t="s">
        <v>390</v>
      </c>
      <c r="B180" s="126" t="s">
        <v>78</v>
      </c>
      <c r="C180" s="51">
        <v>2048</v>
      </c>
      <c r="D180" s="51">
        <v>1780</v>
      </c>
      <c r="E180" s="51">
        <v>1994</v>
      </c>
      <c r="F180" s="51">
        <v>1866</v>
      </c>
      <c r="G180" s="51">
        <v>2088</v>
      </c>
    </row>
    <row r="181" spans="1:7" ht="15.75">
      <c r="A181" s="35"/>
      <c r="B181" s="14"/>
      <c r="C181" s="55"/>
      <c r="D181" s="55"/>
      <c r="E181" s="55"/>
      <c r="F181" s="128"/>
      <c r="G181" s="128"/>
    </row>
    <row r="182" spans="1:7" ht="15.75">
      <c r="A182" s="136" t="s">
        <v>32</v>
      </c>
      <c r="B182" s="123" t="s">
        <v>78</v>
      </c>
      <c r="C182" s="55"/>
      <c r="D182" s="55"/>
      <c r="E182" s="55"/>
      <c r="F182" s="128"/>
      <c r="G182" s="128"/>
    </row>
    <row r="183" spans="1:7" ht="15.75">
      <c r="A183" s="5"/>
      <c r="B183" s="14"/>
      <c r="C183" s="55"/>
      <c r="D183" s="55"/>
      <c r="E183" s="55"/>
      <c r="F183" s="128"/>
      <c r="G183" s="128"/>
    </row>
    <row r="184" spans="1:7" ht="15.75">
      <c r="A184" s="136" t="s">
        <v>33</v>
      </c>
      <c r="B184" s="123" t="s">
        <v>78</v>
      </c>
      <c r="C184" s="55"/>
      <c r="D184" s="55"/>
      <c r="E184" s="55"/>
      <c r="F184" s="128"/>
      <c r="G184" s="128"/>
    </row>
    <row r="185" spans="1:7" ht="15.75">
      <c r="A185" s="5"/>
      <c r="B185" s="14"/>
      <c r="C185" s="55"/>
      <c r="D185" s="55"/>
      <c r="E185" s="55"/>
      <c r="F185" s="128"/>
      <c r="G185" s="128"/>
    </row>
    <row r="186" spans="1:7" ht="15.75">
      <c r="A186" s="36" t="s">
        <v>34</v>
      </c>
      <c r="B186" s="137" t="s">
        <v>78</v>
      </c>
      <c r="C186" s="54">
        <v>11804</v>
      </c>
      <c r="D186" s="54">
        <v>10594.4</v>
      </c>
      <c r="E186" s="54">
        <v>10690.4</v>
      </c>
      <c r="F186" s="54">
        <f>E186*1.005</f>
        <v>10743.851999999999</v>
      </c>
      <c r="G186" s="54">
        <f>F186*1.005</f>
        <v>10797.571259999997</v>
      </c>
    </row>
    <row r="187" spans="1:7" ht="15.75">
      <c r="A187" s="125" t="s">
        <v>361</v>
      </c>
      <c r="B187" s="138" t="s">
        <v>78</v>
      </c>
      <c r="C187" s="51">
        <v>384</v>
      </c>
      <c r="D187" s="51">
        <v>261.4</v>
      </c>
      <c r="E187" s="51">
        <v>266.4</v>
      </c>
      <c r="F187" s="51">
        <v>266.4</v>
      </c>
      <c r="G187" s="51">
        <v>271.4</v>
      </c>
    </row>
    <row r="188" spans="1:7" ht="15.75">
      <c r="A188" s="125" t="s">
        <v>362</v>
      </c>
      <c r="B188" s="138" t="s">
        <v>78</v>
      </c>
      <c r="C188" s="51">
        <v>192</v>
      </c>
      <c r="D188" s="51">
        <v>116</v>
      </c>
      <c r="E188" s="51">
        <v>117</v>
      </c>
      <c r="F188" s="51">
        <v>118</v>
      </c>
      <c r="G188" s="51">
        <v>120</v>
      </c>
    </row>
    <row r="189" spans="1:7" ht="15.75">
      <c r="A189" s="125" t="s">
        <v>363</v>
      </c>
      <c r="B189" s="138" t="s">
        <v>78</v>
      </c>
      <c r="C189" s="51">
        <v>865</v>
      </c>
      <c r="D189" s="51">
        <v>800</v>
      </c>
      <c r="E189" s="51">
        <v>800</v>
      </c>
      <c r="F189" s="51">
        <v>800</v>
      </c>
      <c r="G189" s="51">
        <v>800</v>
      </c>
    </row>
    <row r="190" spans="1:7" ht="15.75">
      <c r="A190" s="125" t="s">
        <v>364</v>
      </c>
      <c r="B190" s="138" t="s">
        <v>78</v>
      </c>
      <c r="C190" s="51">
        <v>102</v>
      </c>
      <c r="D190" s="51">
        <v>110</v>
      </c>
      <c r="E190" s="51">
        <v>110</v>
      </c>
      <c r="F190" s="51">
        <v>110</v>
      </c>
      <c r="G190" s="51">
        <v>110</v>
      </c>
    </row>
    <row r="191" spans="1:7" ht="15.75">
      <c r="A191" s="125" t="s">
        <v>365</v>
      </c>
      <c r="B191" s="138" t="s">
        <v>78</v>
      </c>
      <c r="C191" s="51">
        <v>561</v>
      </c>
      <c r="D191" s="51">
        <v>520</v>
      </c>
      <c r="E191" s="51">
        <v>520</v>
      </c>
      <c r="F191" s="51">
        <v>525</v>
      </c>
      <c r="G191" s="51">
        <v>530</v>
      </c>
    </row>
    <row r="192" spans="1:7" ht="15.75">
      <c r="A192" s="125" t="s">
        <v>382</v>
      </c>
      <c r="B192" s="138" t="s">
        <v>78</v>
      </c>
      <c r="C192" s="51">
        <v>41</v>
      </c>
      <c r="D192" s="51">
        <v>67</v>
      </c>
      <c r="E192" s="51">
        <v>68</v>
      </c>
      <c r="F192" s="51">
        <v>68</v>
      </c>
      <c r="G192" s="51">
        <v>68</v>
      </c>
    </row>
    <row r="193" spans="1:7" ht="15.75">
      <c r="A193" s="125" t="s">
        <v>366</v>
      </c>
      <c r="B193" s="138" t="s">
        <v>78</v>
      </c>
      <c r="C193" s="51">
        <v>423</v>
      </c>
      <c r="D193" s="51">
        <v>430</v>
      </c>
      <c r="E193" s="51">
        <v>440</v>
      </c>
      <c r="F193" s="51">
        <v>440</v>
      </c>
      <c r="G193" s="51">
        <v>440</v>
      </c>
    </row>
    <row r="194" spans="1:7" ht="15.75">
      <c r="A194" s="125" t="s">
        <v>367</v>
      </c>
      <c r="B194" s="138" t="s">
        <v>78</v>
      </c>
      <c r="C194" s="51">
        <v>941</v>
      </c>
      <c r="D194" s="51">
        <v>890</v>
      </c>
      <c r="E194" s="51">
        <v>900</v>
      </c>
      <c r="F194" s="51">
        <v>905</v>
      </c>
      <c r="G194" s="51">
        <v>905</v>
      </c>
    </row>
    <row r="195" spans="1:7" ht="15.75">
      <c r="A195" s="125" t="s">
        <v>369</v>
      </c>
      <c r="B195" s="138" t="s">
        <v>78</v>
      </c>
      <c r="C195" s="51">
        <v>186</v>
      </c>
      <c r="D195" s="51">
        <v>121</v>
      </c>
      <c r="E195" s="51">
        <v>126</v>
      </c>
      <c r="F195" s="51">
        <v>131</v>
      </c>
      <c r="G195" s="51">
        <v>135</v>
      </c>
    </row>
    <row r="196" spans="1:7" ht="15.75">
      <c r="A196" s="125" t="s">
        <v>370</v>
      </c>
      <c r="B196" s="138" t="s">
        <v>78</v>
      </c>
      <c r="C196" s="51">
        <v>124.2</v>
      </c>
      <c r="D196" s="51">
        <v>125</v>
      </c>
      <c r="E196" s="51">
        <v>126</v>
      </c>
      <c r="F196" s="51">
        <v>126</v>
      </c>
      <c r="G196" s="51">
        <v>125</v>
      </c>
    </row>
    <row r="197" spans="1:7" ht="15.75">
      <c r="A197" s="125" t="s">
        <v>385</v>
      </c>
      <c r="B197" s="138" t="s">
        <v>78</v>
      </c>
      <c r="C197" s="51">
        <v>135</v>
      </c>
      <c r="D197" s="51">
        <v>140</v>
      </c>
      <c r="E197" s="51">
        <v>142</v>
      </c>
      <c r="F197" s="51">
        <v>145</v>
      </c>
      <c r="G197" s="51">
        <v>150</v>
      </c>
    </row>
    <row r="198" spans="1:7" ht="15.75">
      <c r="A198" s="127" t="s">
        <v>390</v>
      </c>
      <c r="B198" s="138" t="s">
        <v>78</v>
      </c>
      <c r="C198" s="139">
        <v>96</v>
      </c>
      <c r="D198" s="139">
        <v>0</v>
      </c>
      <c r="E198" s="51">
        <v>0</v>
      </c>
      <c r="F198" s="51">
        <v>0</v>
      </c>
      <c r="G198" s="51">
        <v>0</v>
      </c>
    </row>
    <row r="199" spans="1:7" ht="15.75">
      <c r="A199" s="5"/>
      <c r="B199" s="14"/>
      <c r="C199" s="55"/>
      <c r="D199" s="55"/>
      <c r="E199" s="55"/>
      <c r="F199" s="128"/>
      <c r="G199" s="128"/>
    </row>
    <row r="200" spans="1:7" ht="15.75">
      <c r="A200" s="36" t="s">
        <v>35</v>
      </c>
      <c r="B200" s="137" t="s">
        <v>78</v>
      </c>
      <c r="C200" s="52">
        <v>34436</v>
      </c>
      <c r="D200" s="54">
        <f>C200*0.99</f>
        <v>34091.64</v>
      </c>
      <c r="E200" s="54">
        <f>D200*1.006</f>
        <v>34296.18984</v>
      </c>
      <c r="F200" s="54">
        <f>E200*1.008</f>
        <v>34570.55935872</v>
      </c>
      <c r="G200" s="54">
        <f>F200*1.003</f>
        <v>34674.271036796155</v>
      </c>
    </row>
    <row r="201" spans="1:7" ht="15.75">
      <c r="A201" s="125" t="s">
        <v>361</v>
      </c>
      <c r="B201" s="138" t="s">
        <v>78</v>
      </c>
      <c r="C201" s="51">
        <v>3785</v>
      </c>
      <c r="D201" s="51">
        <v>3792</v>
      </c>
      <c r="E201" s="51">
        <v>3792</v>
      </c>
      <c r="F201" s="51">
        <v>3792</v>
      </c>
      <c r="G201" s="51">
        <v>3792</v>
      </c>
    </row>
    <row r="202" spans="1:7" ht="15.75">
      <c r="A202" s="125" t="s">
        <v>362</v>
      </c>
      <c r="B202" s="138" t="s">
        <v>78</v>
      </c>
      <c r="C202" s="51">
        <v>2006</v>
      </c>
      <c r="D202" s="51">
        <v>2250</v>
      </c>
      <c r="E202" s="51">
        <v>2295</v>
      </c>
      <c r="F202" s="51">
        <v>2325</v>
      </c>
      <c r="G202" s="51">
        <v>2325</v>
      </c>
    </row>
    <row r="203" spans="1:7" ht="15.75">
      <c r="A203" s="125" t="s">
        <v>363</v>
      </c>
      <c r="B203" s="138" t="s">
        <v>78</v>
      </c>
      <c r="C203" s="51">
        <v>3355</v>
      </c>
      <c r="D203" s="51">
        <v>3235</v>
      </c>
      <c r="E203" s="51">
        <v>3235</v>
      </c>
      <c r="F203" s="51">
        <v>3235</v>
      </c>
      <c r="G203" s="51">
        <v>3235</v>
      </c>
    </row>
    <row r="204" spans="1:7" ht="15.75">
      <c r="A204" s="125" t="s">
        <v>364</v>
      </c>
      <c r="B204" s="138" t="s">
        <v>78</v>
      </c>
      <c r="C204" s="51">
        <v>1722</v>
      </c>
      <c r="D204" s="51">
        <v>1742</v>
      </c>
      <c r="E204" s="51">
        <v>1742</v>
      </c>
      <c r="F204" s="51">
        <v>1742</v>
      </c>
      <c r="G204" s="51">
        <v>1742</v>
      </c>
    </row>
    <row r="205" spans="1:7" ht="15.75">
      <c r="A205" s="125" t="s">
        <v>365</v>
      </c>
      <c r="B205" s="138" t="s">
        <v>78</v>
      </c>
      <c r="C205" s="51">
        <v>3417</v>
      </c>
      <c r="D205" s="51">
        <v>3250</v>
      </c>
      <c r="E205" s="51">
        <v>3230</v>
      </c>
      <c r="F205" s="51">
        <v>3270</v>
      </c>
      <c r="G205" s="51">
        <v>3280</v>
      </c>
    </row>
    <row r="206" spans="1:7" ht="15.75">
      <c r="A206" s="125" t="s">
        <v>382</v>
      </c>
      <c r="B206" s="138" t="s">
        <v>78</v>
      </c>
      <c r="C206" s="51">
        <v>1205</v>
      </c>
      <c r="D206" s="51">
        <v>1230</v>
      </c>
      <c r="E206" s="51">
        <v>1250</v>
      </c>
      <c r="F206" s="51">
        <v>1300</v>
      </c>
      <c r="G206" s="51">
        <v>1350</v>
      </c>
    </row>
    <row r="207" spans="1:7" ht="15.75">
      <c r="A207" s="125" t="s">
        <v>366</v>
      </c>
      <c r="B207" s="138" t="s">
        <v>78</v>
      </c>
      <c r="C207" s="51">
        <v>3160</v>
      </c>
      <c r="D207" s="51">
        <v>3460</v>
      </c>
      <c r="E207" s="51">
        <v>3500</v>
      </c>
      <c r="F207" s="51">
        <v>3500</v>
      </c>
      <c r="G207" s="51">
        <v>3500</v>
      </c>
    </row>
    <row r="208" spans="1:7" ht="15.75">
      <c r="A208" s="125" t="s">
        <v>367</v>
      </c>
      <c r="B208" s="138" t="s">
        <v>78</v>
      </c>
      <c r="C208" s="51">
        <v>5560</v>
      </c>
      <c r="D208" s="51">
        <v>5070</v>
      </c>
      <c r="E208" s="51">
        <v>5152</v>
      </c>
      <c r="F208" s="51">
        <v>5252</v>
      </c>
      <c r="G208" s="51">
        <v>5252</v>
      </c>
    </row>
    <row r="209" spans="1:7" ht="15.75">
      <c r="A209" s="125" t="s">
        <v>369</v>
      </c>
      <c r="B209" s="138" t="s">
        <v>78</v>
      </c>
      <c r="C209" s="51">
        <v>2125</v>
      </c>
      <c r="D209" s="51">
        <v>2300</v>
      </c>
      <c r="E209" s="51">
        <v>2300</v>
      </c>
      <c r="F209" s="51">
        <v>2300</v>
      </c>
      <c r="G209" s="51">
        <v>2300</v>
      </c>
    </row>
    <row r="210" spans="1:7" ht="15.75">
      <c r="A210" s="125" t="s">
        <v>370</v>
      </c>
      <c r="B210" s="138" t="s">
        <v>78</v>
      </c>
      <c r="C210" s="51">
        <v>1103</v>
      </c>
      <c r="D210" s="51">
        <v>1103</v>
      </c>
      <c r="E210" s="51">
        <v>1103</v>
      </c>
      <c r="F210" s="51">
        <v>1103</v>
      </c>
      <c r="G210" s="51">
        <v>1103</v>
      </c>
    </row>
    <row r="211" spans="1:7" ht="15.75">
      <c r="A211" s="125" t="s">
        <v>385</v>
      </c>
      <c r="B211" s="138" t="s">
        <v>78</v>
      </c>
      <c r="C211" s="51">
        <v>1625</v>
      </c>
      <c r="D211" s="51">
        <v>1632</v>
      </c>
      <c r="E211" s="51">
        <v>1649</v>
      </c>
      <c r="F211" s="51">
        <v>1666</v>
      </c>
      <c r="G211" s="51">
        <v>1700</v>
      </c>
    </row>
    <row r="212" spans="1:7" ht="15.75">
      <c r="A212" s="127" t="s">
        <v>390</v>
      </c>
      <c r="B212" s="138" t="s">
        <v>78</v>
      </c>
      <c r="C212" s="139">
        <v>311</v>
      </c>
      <c r="D212" s="139">
        <v>0</v>
      </c>
      <c r="E212" s="51">
        <v>0</v>
      </c>
      <c r="F212" s="51">
        <v>0</v>
      </c>
      <c r="G212" s="51">
        <v>0</v>
      </c>
    </row>
    <row r="213" spans="1:7" ht="15.75">
      <c r="A213" s="36"/>
      <c r="B213" s="20"/>
      <c r="C213" s="55"/>
      <c r="D213" s="55"/>
      <c r="E213" s="55"/>
      <c r="F213" s="128"/>
      <c r="G213" s="128"/>
    </row>
    <row r="214" spans="1:7" ht="15.75">
      <c r="A214" s="136" t="s">
        <v>36</v>
      </c>
      <c r="B214" s="123" t="s">
        <v>37</v>
      </c>
      <c r="C214" s="131"/>
      <c r="D214" s="131"/>
      <c r="E214" s="131"/>
      <c r="F214" s="140"/>
      <c r="G214" s="140"/>
    </row>
    <row r="215" spans="1:7" ht="15.75">
      <c r="A215" s="5"/>
      <c r="B215" s="14"/>
      <c r="C215" s="55"/>
      <c r="D215" s="55"/>
      <c r="E215" s="55"/>
      <c r="F215" s="128"/>
      <c r="G215" s="128"/>
    </row>
    <row r="216" spans="1:7" ht="15.75">
      <c r="A216" s="36" t="s">
        <v>257</v>
      </c>
      <c r="B216" s="14"/>
      <c r="C216" s="55"/>
      <c r="D216" s="55"/>
      <c r="E216" s="55"/>
      <c r="F216" s="128"/>
      <c r="G216" s="128"/>
    </row>
    <row r="217" spans="1:7" ht="15.75">
      <c r="A217" s="35" t="s">
        <v>29</v>
      </c>
      <c r="B217" s="14" t="s">
        <v>78</v>
      </c>
      <c r="C217" s="53">
        <v>1146.4</v>
      </c>
      <c r="D217" s="53">
        <v>1785</v>
      </c>
      <c r="E217" s="53">
        <v>1903.5</v>
      </c>
      <c r="F217" s="53">
        <v>2041</v>
      </c>
      <c r="G217" s="53">
        <v>2176.1</v>
      </c>
    </row>
    <row r="218" spans="1:7" ht="15.75">
      <c r="A218" s="36" t="s">
        <v>31</v>
      </c>
      <c r="B218" s="14" t="s">
        <v>78</v>
      </c>
      <c r="C218" s="53">
        <v>34556</v>
      </c>
      <c r="D218" s="53">
        <v>21540</v>
      </c>
      <c r="E218" s="53">
        <v>20845</v>
      </c>
      <c r="F218" s="53">
        <v>20245</v>
      </c>
      <c r="G218" s="53">
        <v>19547</v>
      </c>
    </row>
    <row r="219" spans="1:7" ht="15.75">
      <c r="A219" s="36" t="s">
        <v>32</v>
      </c>
      <c r="B219" s="14" t="s">
        <v>78</v>
      </c>
      <c r="C219" s="53">
        <v>5581</v>
      </c>
      <c r="D219" s="53">
        <v>5895</v>
      </c>
      <c r="E219" s="53">
        <v>5901</v>
      </c>
      <c r="F219" s="53">
        <v>5904</v>
      </c>
      <c r="G219" s="53">
        <v>5907</v>
      </c>
    </row>
    <row r="220" spans="1:7" ht="15.75">
      <c r="A220" s="36" t="s">
        <v>33</v>
      </c>
      <c r="B220" s="14" t="s">
        <v>78</v>
      </c>
      <c r="C220" s="53">
        <v>6809</v>
      </c>
      <c r="D220" s="53">
        <v>6900</v>
      </c>
      <c r="E220" s="53">
        <v>7000</v>
      </c>
      <c r="F220" s="53">
        <v>7150</v>
      </c>
      <c r="G220" s="53">
        <v>7200</v>
      </c>
    </row>
    <row r="221" spans="1:7" ht="15.75">
      <c r="A221" s="36" t="s">
        <v>34</v>
      </c>
      <c r="B221" s="20" t="s">
        <v>78</v>
      </c>
      <c r="C221" s="53">
        <v>2299</v>
      </c>
      <c r="D221" s="53">
        <v>2158.6</v>
      </c>
      <c r="E221" s="53">
        <v>2153.6</v>
      </c>
      <c r="F221" s="53">
        <v>2138.6</v>
      </c>
      <c r="G221" s="53">
        <v>2128.6</v>
      </c>
    </row>
    <row r="222" spans="1:7" ht="15.75">
      <c r="A222" s="36" t="s">
        <v>35</v>
      </c>
      <c r="B222" s="20" t="s">
        <v>178</v>
      </c>
      <c r="C222" s="53">
        <v>4333</v>
      </c>
      <c r="D222" s="53">
        <v>4430</v>
      </c>
      <c r="E222" s="53">
        <v>4400</v>
      </c>
      <c r="F222" s="53">
        <v>4390</v>
      </c>
      <c r="G222" s="53">
        <v>4380</v>
      </c>
    </row>
    <row r="223" spans="1:7" ht="15.75">
      <c r="A223" s="36" t="s">
        <v>36</v>
      </c>
      <c r="B223" s="14" t="s">
        <v>37</v>
      </c>
      <c r="C223" s="53">
        <v>10391</v>
      </c>
      <c r="D223" s="53">
        <v>10400</v>
      </c>
      <c r="E223" s="53">
        <v>10600</v>
      </c>
      <c r="F223" s="53">
        <v>10712</v>
      </c>
      <c r="G223" s="53">
        <v>10915</v>
      </c>
    </row>
    <row r="224" spans="1:7" ht="15.75">
      <c r="A224" s="35" t="s">
        <v>62</v>
      </c>
      <c r="B224" s="14"/>
      <c r="C224" s="55"/>
      <c r="D224" s="55"/>
      <c r="E224" s="55"/>
      <c r="F224" s="128"/>
      <c r="G224" s="128"/>
    </row>
    <row r="225" spans="1:7" ht="15.75">
      <c r="A225" s="35" t="s">
        <v>29</v>
      </c>
      <c r="B225" s="14" t="s">
        <v>78</v>
      </c>
      <c r="C225" s="53">
        <v>13448.9</v>
      </c>
      <c r="D225" s="53">
        <v>13890.2</v>
      </c>
      <c r="E225" s="53">
        <v>13950.4</v>
      </c>
      <c r="F225" s="53">
        <v>14050.5</v>
      </c>
      <c r="G225" s="53">
        <v>14526.3</v>
      </c>
    </row>
    <row r="226" spans="1:7" ht="15.75">
      <c r="A226" s="35" t="s">
        <v>30</v>
      </c>
      <c r="B226" s="14" t="s">
        <v>78</v>
      </c>
      <c r="C226" s="53"/>
      <c r="D226" s="53"/>
      <c r="E226" s="53"/>
      <c r="F226" s="53"/>
      <c r="G226" s="53"/>
    </row>
    <row r="227" spans="1:7" ht="15.75">
      <c r="A227" s="35" t="s">
        <v>60</v>
      </c>
      <c r="B227" s="14" t="s">
        <v>78</v>
      </c>
      <c r="C227" s="53">
        <v>10.2</v>
      </c>
      <c r="D227" s="53">
        <v>0</v>
      </c>
      <c r="E227" s="53">
        <v>0</v>
      </c>
      <c r="F227" s="53">
        <v>0</v>
      </c>
      <c r="G227" s="53">
        <v>0</v>
      </c>
    </row>
    <row r="228" spans="1:7" ht="15.75">
      <c r="A228" s="35" t="s">
        <v>258</v>
      </c>
      <c r="B228" s="14"/>
      <c r="C228" s="53">
        <v>816.4</v>
      </c>
      <c r="D228" s="53">
        <v>820</v>
      </c>
      <c r="E228" s="53">
        <v>835.3</v>
      </c>
      <c r="F228" s="53">
        <v>910.4</v>
      </c>
      <c r="G228" s="53">
        <v>905.5</v>
      </c>
    </row>
    <row r="229" spans="1:7" ht="15.75">
      <c r="A229" s="35" t="s">
        <v>255</v>
      </c>
      <c r="B229" s="14" t="s">
        <v>78</v>
      </c>
      <c r="C229" s="53">
        <v>478.4</v>
      </c>
      <c r="D229" s="53">
        <v>0</v>
      </c>
      <c r="E229" s="53">
        <v>0</v>
      </c>
      <c r="F229" s="53">
        <v>0</v>
      </c>
      <c r="G229" s="53">
        <v>0</v>
      </c>
    </row>
    <row r="230" spans="1:7" ht="15.75">
      <c r="A230" s="35" t="s">
        <v>254</v>
      </c>
      <c r="B230" s="14" t="s">
        <v>78</v>
      </c>
      <c r="C230" s="53">
        <v>138</v>
      </c>
      <c r="D230" s="53">
        <v>635</v>
      </c>
      <c r="E230" s="53">
        <v>650.3</v>
      </c>
      <c r="F230" s="53">
        <v>705.4</v>
      </c>
      <c r="G230" s="53">
        <v>715.5</v>
      </c>
    </row>
    <row r="231" spans="1:7" ht="15.75">
      <c r="A231" s="35" t="s">
        <v>270</v>
      </c>
      <c r="B231" s="14" t="s">
        <v>78</v>
      </c>
      <c r="C231" s="53">
        <v>200</v>
      </c>
      <c r="D231" s="53">
        <v>185</v>
      </c>
      <c r="E231" s="53">
        <v>185</v>
      </c>
      <c r="F231" s="53">
        <v>205</v>
      </c>
      <c r="G231" s="53">
        <v>190</v>
      </c>
    </row>
    <row r="232" spans="1:7" ht="15.75">
      <c r="A232" s="35" t="s">
        <v>32</v>
      </c>
      <c r="B232" s="14" t="s">
        <v>78</v>
      </c>
      <c r="C232" s="53">
        <v>0</v>
      </c>
      <c r="D232" s="53"/>
      <c r="E232" s="53"/>
      <c r="F232" s="53"/>
      <c r="G232" s="53"/>
    </row>
    <row r="233" spans="1:7" ht="15.75">
      <c r="A233" s="35" t="s">
        <v>61</v>
      </c>
      <c r="B233" s="14" t="s">
        <v>78</v>
      </c>
      <c r="C233" s="53">
        <v>144</v>
      </c>
      <c r="D233" s="53">
        <v>170</v>
      </c>
      <c r="E233" s="53">
        <v>172</v>
      </c>
      <c r="F233" s="53">
        <v>174</v>
      </c>
      <c r="G233" s="53">
        <v>176</v>
      </c>
    </row>
    <row r="234" spans="1:7" ht="15.75">
      <c r="A234" s="35" t="s">
        <v>35</v>
      </c>
      <c r="B234" s="14" t="s">
        <v>78</v>
      </c>
      <c r="C234" s="53">
        <v>1849</v>
      </c>
      <c r="D234" s="53">
        <v>1800</v>
      </c>
      <c r="E234" s="53">
        <v>1820</v>
      </c>
      <c r="F234" s="53">
        <v>1840</v>
      </c>
      <c r="G234" s="53">
        <v>1860</v>
      </c>
    </row>
    <row r="235" spans="1:7" ht="15.75">
      <c r="A235" s="35" t="s">
        <v>36</v>
      </c>
      <c r="B235" s="14" t="s">
        <v>37</v>
      </c>
      <c r="C235" s="53">
        <v>27</v>
      </c>
      <c r="D235" s="53">
        <v>25</v>
      </c>
      <c r="E235" s="53">
        <v>25</v>
      </c>
      <c r="F235" s="53">
        <v>25</v>
      </c>
      <c r="G235" s="53">
        <v>25</v>
      </c>
    </row>
    <row r="236" spans="1:7" ht="15.75">
      <c r="A236" s="35"/>
      <c r="B236" s="14"/>
      <c r="C236" s="4"/>
      <c r="D236" s="4"/>
      <c r="E236" s="4"/>
      <c r="F236" s="4"/>
      <c r="G236" s="4"/>
    </row>
    <row r="237" spans="1:7" ht="30">
      <c r="A237" s="117" t="s">
        <v>425</v>
      </c>
      <c r="B237" s="14"/>
      <c r="C237" s="39"/>
      <c r="D237" s="39"/>
      <c r="E237" s="39"/>
      <c r="F237" s="119"/>
      <c r="G237" s="119"/>
    </row>
    <row r="238" spans="1:7" ht="15.75">
      <c r="A238" s="36" t="s">
        <v>28</v>
      </c>
      <c r="B238" s="14"/>
      <c r="C238" s="39"/>
      <c r="D238" s="39"/>
      <c r="E238" s="39"/>
      <c r="F238" s="119"/>
      <c r="G238" s="119"/>
    </row>
    <row r="239" spans="1:7" ht="15.75">
      <c r="A239" s="36" t="s">
        <v>38</v>
      </c>
      <c r="B239" s="14" t="s">
        <v>159</v>
      </c>
      <c r="C239" s="52">
        <f aca="true" t="shared" si="0" ref="C239:G242">C245+C251+C257</f>
        <v>24002</v>
      </c>
      <c r="D239" s="52">
        <f t="shared" si="0"/>
        <v>23945</v>
      </c>
      <c r="E239" s="52">
        <f t="shared" si="0"/>
        <v>23965</v>
      </c>
      <c r="F239" s="52">
        <f t="shared" si="0"/>
        <v>24015</v>
      </c>
      <c r="G239" s="52">
        <f t="shared" si="0"/>
        <v>24045</v>
      </c>
    </row>
    <row r="240" spans="1:7" ht="15.75">
      <c r="A240" s="36" t="s">
        <v>39</v>
      </c>
      <c r="B240" s="14" t="s">
        <v>159</v>
      </c>
      <c r="C240" s="52">
        <f t="shared" si="0"/>
        <v>7561</v>
      </c>
      <c r="D240" s="52">
        <f t="shared" si="0"/>
        <v>7549</v>
      </c>
      <c r="E240" s="52">
        <f t="shared" si="0"/>
        <v>7552</v>
      </c>
      <c r="F240" s="52">
        <f t="shared" si="0"/>
        <v>7557</v>
      </c>
      <c r="G240" s="52">
        <f t="shared" si="0"/>
        <v>7561</v>
      </c>
    </row>
    <row r="241" spans="1:7" ht="15.75">
      <c r="A241" s="36" t="s">
        <v>40</v>
      </c>
      <c r="B241" s="14" t="s">
        <v>159</v>
      </c>
      <c r="C241" s="52">
        <f t="shared" si="0"/>
        <v>48550</v>
      </c>
      <c r="D241" s="52">
        <f t="shared" si="0"/>
        <v>45740</v>
      </c>
      <c r="E241" s="52">
        <f t="shared" si="0"/>
        <v>45642</v>
      </c>
      <c r="F241" s="52">
        <f t="shared" si="0"/>
        <v>45669</v>
      </c>
      <c r="G241" s="52">
        <f t="shared" si="0"/>
        <v>45696</v>
      </c>
    </row>
    <row r="242" spans="1:7" ht="15.75">
      <c r="A242" s="36" t="s">
        <v>163</v>
      </c>
      <c r="B242" s="14" t="s">
        <v>159</v>
      </c>
      <c r="C242" s="52">
        <f t="shared" si="0"/>
        <v>5141</v>
      </c>
      <c r="D242" s="52">
        <f t="shared" si="0"/>
        <v>5120</v>
      </c>
      <c r="E242" s="52">
        <f t="shared" si="0"/>
        <v>5145</v>
      </c>
      <c r="F242" s="52">
        <f t="shared" si="0"/>
        <v>5165</v>
      </c>
      <c r="G242" s="52">
        <f t="shared" si="0"/>
        <v>5185</v>
      </c>
    </row>
    <row r="243" spans="1:7" ht="15.75">
      <c r="A243" s="36" t="s">
        <v>41</v>
      </c>
      <c r="B243" s="20" t="s">
        <v>164</v>
      </c>
      <c r="C243" s="52">
        <f>C255+C249+C261</f>
        <v>43.31</v>
      </c>
      <c r="D243" s="52">
        <f>D255+D249+D261</f>
        <v>43.1</v>
      </c>
      <c r="E243" s="52">
        <f>E255+E249+E261</f>
        <v>43.1</v>
      </c>
      <c r="F243" s="52">
        <f>F255+F249+F261</f>
        <v>43.1</v>
      </c>
      <c r="G243" s="52">
        <f>G255+G249+G261</f>
        <v>43.2</v>
      </c>
    </row>
    <row r="244" spans="1:7" ht="15.75">
      <c r="A244" s="36" t="s">
        <v>259</v>
      </c>
      <c r="B244" s="14"/>
      <c r="C244" s="52"/>
      <c r="D244" s="52"/>
      <c r="E244" s="52"/>
      <c r="F244" s="52"/>
      <c r="G244" s="52"/>
    </row>
    <row r="245" spans="1:7" ht="15.75">
      <c r="A245" s="36" t="s">
        <v>38</v>
      </c>
      <c r="B245" s="14" t="s">
        <v>159</v>
      </c>
      <c r="C245" s="52">
        <v>20517</v>
      </c>
      <c r="D245" s="120">
        <v>20450</v>
      </c>
      <c r="E245" s="120">
        <v>20460</v>
      </c>
      <c r="F245" s="120">
        <v>20500</v>
      </c>
      <c r="G245" s="120">
        <v>20520</v>
      </c>
    </row>
    <row r="246" spans="1:7" ht="15.75">
      <c r="A246" s="36" t="s">
        <v>39</v>
      </c>
      <c r="B246" s="14" t="s">
        <v>159</v>
      </c>
      <c r="C246" s="52">
        <v>6408</v>
      </c>
      <c r="D246" s="52">
        <v>6400</v>
      </c>
      <c r="E246" s="52">
        <v>6405</v>
      </c>
      <c r="F246" s="52">
        <v>6410</v>
      </c>
      <c r="G246" s="52">
        <v>6415</v>
      </c>
    </row>
    <row r="247" spans="1:7" ht="15.75">
      <c r="A247" s="36" t="s">
        <v>40</v>
      </c>
      <c r="B247" s="14" t="s">
        <v>159</v>
      </c>
      <c r="C247" s="52">
        <v>42946</v>
      </c>
      <c r="D247" s="52">
        <v>40614</v>
      </c>
      <c r="E247" s="52">
        <v>40564</v>
      </c>
      <c r="F247" s="52">
        <v>40594</v>
      </c>
      <c r="G247" s="52">
        <v>40614</v>
      </c>
    </row>
    <row r="248" spans="1:7" ht="15.75">
      <c r="A248" s="36" t="s">
        <v>163</v>
      </c>
      <c r="B248" s="14" t="s">
        <v>159</v>
      </c>
      <c r="C248" s="52">
        <v>2499</v>
      </c>
      <c r="D248" s="52">
        <v>2500</v>
      </c>
      <c r="E248" s="52">
        <v>2520</v>
      </c>
      <c r="F248" s="52">
        <v>2530</v>
      </c>
      <c r="G248" s="52">
        <v>2540</v>
      </c>
    </row>
    <row r="249" spans="1:7" ht="15.75">
      <c r="A249" s="36" t="s">
        <v>41</v>
      </c>
      <c r="B249" s="20" t="s">
        <v>164</v>
      </c>
      <c r="C249" s="52"/>
      <c r="D249" s="52"/>
      <c r="E249" s="52"/>
      <c r="F249" s="52"/>
      <c r="G249" s="52"/>
    </row>
    <row r="250" spans="1:7" ht="15.75">
      <c r="A250" s="36" t="s">
        <v>257</v>
      </c>
      <c r="B250" s="14"/>
      <c r="C250" s="52"/>
      <c r="D250" s="52"/>
      <c r="E250" s="52"/>
      <c r="F250" s="52"/>
      <c r="G250" s="52"/>
    </row>
    <row r="251" spans="1:7" ht="15.75">
      <c r="A251" s="36" t="s">
        <v>38</v>
      </c>
      <c r="B251" s="14" t="s">
        <v>159</v>
      </c>
      <c r="C251" s="52">
        <v>2816</v>
      </c>
      <c r="D251" s="52">
        <v>2825</v>
      </c>
      <c r="E251" s="52">
        <v>2830</v>
      </c>
      <c r="F251" s="52">
        <v>2835</v>
      </c>
      <c r="G251" s="52">
        <v>2840</v>
      </c>
    </row>
    <row r="252" spans="1:7" ht="15.75">
      <c r="A252" s="36" t="s">
        <v>42</v>
      </c>
      <c r="B252" s="14" t="s">
        <v>159</v>
      </c>
      <c r="C252" s="52">
        <v>854</v>
      </c>
      <c r="D252" s="52">
        <v>850</v>
      </c>
      <c r="E252" s="52">
        <v>845</v>
      </c>
      <c r="F252" s="52">
        <v>843</v>
      </c>
      <c r="G252" s="52">
        <v>840</v>
      </c>
    </row>
    <row r="253" spans="1:11" ht="15.75">
      <c r="A253" s="36" t="s">
        <v>40</v>
      </c>
      <c r="B253" s="14" t="s">
        <v>159</v>
      </c>
      <c r="C253" s="52">
        <v>5562</v>
      </c>
      <c r="D253" s="52">
        <v>5086</v>
      </c>
      <c r="E253" s="52">
        <v>5036</v>
      </c>
      <c r="F253" s="52">
        <v>5031</v>
      </c>
      <c r="G253" s="52">
        <v>5036</v>
      </c>
      <c r="K253" s="69"/>
    </row>
    <row r="254" spans="1:7" ht="15.75">
      <c r="A254" s="36" t="s">
        <v>163</v>
      </c>
      <c r="B254" s="14" t="s">
        <v>159</v>
      </c>
      <c r="C254" s="52">
        <v>2381</v>
      </c>
      <c r="D254" s="52">
        <v>2350</v>
      </c>
      <c r="E254" s="52">
        <v>2350</v>
      </c>
      <c r="F254" s="52">
        <v>2355</v>
      </c>
      <c r="G254" s="52">
        <v>2360</v>
      </c>
    </row>
    <row r="255" spans="1:7" ht="15.75">
      <c r="A255" s="36" t="s">
        <v>41</v>
      </c>
      <c r="B255" s="20" t="s">
        <v>164</v>
      </c>
      <c r="C255" s="141">
        <v>43.2</v>
      </c>
      <c r="D255" s="141">
        <v>43</v>
      </c>
      <c r="E255" s="141">
        <v>43</v>
      </c>
      <c r="F255" s="141">
        <v>43</v>
      </c>
      <c r="G255" s="141">
        <v>43.1</v>
      </c>
    </row>
    <row r="256" spans="1:7" ht="15.75">
      <c r="A256" s="35" t="s">
        <v>63</v>
      </c>
      <c r="B256" s="14"/>
      <c r="C256" s="52"/>
      <c r="D256" s="52"/>
      <c r="E256" s="52"/>
      <c r="F256" s="52"/>
      <c r="G256" s="52"/>
    </row>
    <row r="257" spans="1:7" ht="15.75">
      <c r="A257" s="36" t="s">
        <v>38</v>
      </c>
      <c r="B257" s="14" t="s">
        <v>159</v>
      </c>
      <c r="C257" s="52">
        <v>669</v>
      </c>
      <c r="D257" s="52">
        <v>670</v>
      </c>
      <c r="E257" s="52">
        <v>675</v>
      </c>
      <c r="F257" s="52">
        <v>680</v>
      </c>
      <c r="G257" s="52">
        <v>685</v>
      </c>
    </row>
    <row r="258" spans="1:7" ht="15.75">
      <c r="A258" s="36" t="s">
        <v>42</v>
      </c>
      <c r="B258" s="14" t="s">
        <v>159</v>
      </c>
      <c r="C258" s="52">
        <v>299</v>
      </c>
      <c r="D258" s="52">
        <v>299</v>
      </c>
      <c r="E258" s="52">
        <v>302</v>
      </c>
      <c r="F258" s="52">
        <v>304</v>
      </c>
      <c r="G258" s="52">
        <v>306</v>
      </c>
    </row>
    <row r="259" spans="1:7" ht="15.75">
      <c r="A259" s="36" t="s">
        <v>40</v>
      </c>
      <c r="B259" s="14" t="s">
        <v>159</v>
      </c>
      <c r="C259" s="52">
        <v>42</v>
      </c>
      <c r="D259" s="52">
        <v>40</v>
      </c>
      <c r="E259" s="52">
        <v>42</v>
      </c>
      <c r="F259" s="52">
        <v>44</v>
      </c>
      <c r="G259" s="52">
        <v>46</v>
      </c>
    </row>
    <row r="260" spans="1:7" ht="15.75">
      <c r="A260" s="36" t="s">
        <v>163</v>
      </c>
      <c r="B260" s="14" t="s">
        <v>159</v>
      </c>
      <c r="C260" s="52">
        <v>261</v>
      </c>
      <c r="D260" s="52">
        <v>270</v>
      </c>
      <c r="E260" s="52">
        <v>275</v>
      </c>
      <c r="F260" s="52">
        <v>280</v>
      </c>
      <c r="G260" s="52">
        <v>285</v>
      </c>
    </row>
    <row r="261" spans="1:7" ht="15.75">
      <c r="A261" s="36" t="s">
        <v>41</v>
      </c>
      <c r="B261" s="20" t="s">
        <v>164</v>
      </c>
      <c r="C261" s="141">
        <v>0.11</v>
      </c>
      <c r="D261" s="142">
        <v>0.1</v>
      </c>
      <c r="E261" s="142">
        <v>0.1</v>
      </c>
      <c r="F261" s="143">
        <v>0.1</v>
      </c>
      <c r="G261" s="143">
        <v>0.1</v>
      </c>
    </row>
    <row r="262" spans="1:7" ht="15.75">
      <c r="A262" s="36"/>
      <c r="B262" s="20"/>
      <c r="C262" s="55"/>
      <c r="D262" s="55"/>
      <c r="E262" s="55"/>
      <c r="F262" s="128"/>
      <c r="G262" s="128"/>
    </row>
    <row r="263" spans="1:7" ht="14.25" customHeight="1">
      <c r="A263" s="144" t="s">
        <v>261</v>
      </c>
      <c r="B263" s="145" t="s">
        <v>43</v>
      </c>
      <c r="C263" s="52">
        <f>C266+C283</f>
        <v>132204</v>
      </c>
      <c r="D263" s="52">
        <f>D266+D283</f>
        <v>132218</v>
      </c>
      <c r="E263" s="52">
        <f>E266+E283</f>
        <v>132021</v>
      </c>
      <c r="F263" s="52">
        <f>F266+F283</f>
        <v>132172</v>
      </c>
      <c r="G263" s="52">
        <f>G266+G283</f>
        <v>132747</v>
      </c>
    </row>
    <row r="264" spans="1:7" ht="15.75">
      <c r="A264" s="117" t="s">
        <v>49</v>
      </c>
      <c r="B264" s="14"/>
      <c r="C264" s="52"/>
      <c r="D264" s="52"/>
      <c r="E264" s="52"/>
      <c r="F264" s="52"/>
      <c r="G264" s="52"/>
    </row>
    <row r="265" spans="1:7" ht="13.5" customHeight="1">
      <c r="A265" s="35" t="s">
        <v>28</v>
      </c>
      <c r="B265" s="14"/>
      <c r="C265" s="52"/>
      <c r="D265" s="52"/>
      <c r="E265" s="52"/>
      <c r="F265" s="52"/>
      <c r="G265" s="52"/>
    </row>
    <row r="266" spans="1:7" ht="13.5" customHeight="1">
      <c r="A266" s="35" t="s">
        <v>50</v>
      </c>
      <c r="B266" s="14" t="s">
        <v>43</v>
      </c>
      <c r="C266" s="52">
        <v>126151</v>
      </c>
      <c r="D266" s="52">
        <f>D285+D304+D312</f>
        <v>124883</v>
      </c>
      <c r="E266" s="52">
        <f>E285+E304+E312</f>
        <v>125640</v>
      </c>
      <c r="F266" s="52">
        <f>F285+F304+F312</f>
        <v>125822</v>
      </c>
      <c r="G266" s="52">
        <f>G285+G304+G312</f>
        <v>126317</v>
      </c>
    </row>
    <row r="267" spans="1:7" ht="15.75">
      <c r="A267" s="36" t="s">
        <v>44</v>
      </c>
      <c r="B267" s="14"/>
      <c r="C267" s="52"/>
      <c r="D267" s="52"/>
      <c r="E267" s="52"/>
      <c r="F267" s="52"/>
      <c r="G267" s="52"/>
    </row>
    <row r="268" spans="1:7" ht="15.75">
      <c r="A268" s="36" t="s">
        <v>45</v>
      </c>
      <c r="B268" s="20" t="s">
        <v>14</v>
      </c>
      <c r="C268" s="52">
        <f>C287+C306+C314</f>
        <v>77050</v>
      </c>
      <c r="D268" s="52">
        <f>D287+D306+D314</f>
        <v>77314</v>
      </c>
      <c r="E268" s="52">
        <f>E287+E306+E314</f>
        <v>77970</v>
      </c>
      <c r="F268" s="52">
        <f>F287+F306+F314</f>
        <v>78095</v>
      </c>
      <c r="G268" s="52">
        <f>G287+G306+G314</f>
        <v>78380</v>
      </c>
    </row>
    <row r="269" spans="1:7" ht="15.75">
      <c r="A269" s="36" t="s">
        <v>46</v>
      </c>
      <c r="B269" s="14"/>
      <c r="C269" s="52"/>
      <c r="D269" s="52"/>
      <c r="E269" s="52"/>
      <c r="F269" s="52"/>
      <c r="G269" s="52"/>
    </row>
    <row r="270" spans="1:7" ht="15.75">
      <c r="A270" s="36" t="s">
        <v>47</v>
      </c>
      <c r="B270" s="20" t="s">
        <v>14</v>
      </c>
      <c r="C270" s="146">
        <v>34443</v>
      </c>
      <c r="D270" s="146">
        <v>36700</v>
      </c>
      <c r="E270" s="146">
        <v>36700</v>
      </c>
      <c r="F270" s="146">
        <v>36700</v>
      </c>
      <c r="G270" s="146">
        <v>36700</v>
      </c>
    </row>
    <row r="271" spans="1:7" ht="15.75">
      <c r="A271" s="36" t="s">
        <v>48</v>
      </c>
      <c r="B271" s="20" t="s">
        <v>14</v>
      </c>
      <c r="C271" s="146">
        <v>42607</v>
      </c>
      <c r="D271" s="146">
        <v>40616</v>
      </c>
      <c r="E271" s="146">
        <v>40616</v>
      </c>
      <c r="F271" s="146">
        <v>40616</v>
      </c>
      <c r="G271" s="146">
        <v>40616</v>
      </c>
    </row>
    <row r="272" spans="1:7" ht="15.75">
      <c r="A272" s="36" t="s">
        <v>44</v>
      </c>
      <c r="B272" s="20"/>
      <c r="C272" s="52"/>
      <c r="D272" s="52"/>
      <c r="E272" s="52"/>
      <c r="F272" s="52"/>
      <c r="G272" s="52"/>
    </row>
    <row r="273" spans="1:7" ht="15.75">
      <c r="A273" s="36" t="s">
        <v>166</v>
      </c>
      <c r="B273" s="20" t="s">
        <v>14</v>
      </c>
      <c r="C273" s="52">
        <v>34388</v>
      </c>
      <c r="D273" s="52">
        <v>36698</v>
      </c>
      <c r="E273" s="52">
        <v>36698</v>
      </c>
      <c r="F273" s="52">
        <v>36698</v>
      </c>
      <c r="G273" s="52">
        <v>36698</v>
      </c>
    </row>
    <row r="274" spans="1:7" ht="15.75">
      <c r="A274" s="36" t="s">
        <v>165</v>
      </c>
      <c r="B274" s="20" t="s">
        <v>14</v>
      </c>
      <c r="C274" s="52">
        <v>4050</v>
      </c>
      <c r="D274" s="52">
        <v>7245</v>
      </c>
      <c r="E274" s="52">
        <v>7245</v>
      </c>
      <c r="F274" s="52">
        <v>7245</v>
      </c>
      <c r="G274" s="52">
        <v>7245</v>
      </c>
    </row>
    <row r="275" spans="1:7" ht="15.75">
      <c r="A275" s="36" t="s">
        <v>216</v>
      </c>
      <c r="B275" s="20" t="s">
        <v>14</v>
      </c>
      <c r="C275" s="52">
        <v>12219</v>
      </c>
      <c r="D275" s="146">
        <f>D294</f>
        <v>11926</v>
      </c>
      <c r="E275" s="146">
        <f>E294</f>
        <v>12300</v>
      </c>
      <c r="F275" s="146">
        <f>F294</f>
        <v>12350</v>
      </c>
      <c r="G275" s="146">
        <f>G294</f>
        <v>12400</v>
      </c>
    </row>
    <row r="276" spans="1:7" ht="15.75">
      <c r="A276" s="36" t="s">
        <v>217</v>
      </c>
      <c r="B276" s="20" t="s">
        <v>14</v>
      </c>
      <c r="C276" s="52">
        <v>2478</v>
      </c>
      <c r="D276" s="146">
        <f>D307</f>
        <v>1436</v>
      </c>
      <c r="E276" s="146">
        <f>E307</f>
        <v>1350</v>
      </c>
      <c r="F276" s="146">
        <f>F307</f>
        <v>1300</v>
      </c>
      <c r="G276" s="146">
        <f>G307</f>
        <v>1250</v>
      </c>
    </row>
    <row r="277" spans="1:7" ht="15.75">
      <c r="A277" s="36" t="s">
        <v>218</v>
      </c>
      <c r="B277" s="20" t="s">
        <v>14</v>
      </c>
      <c r="C277" s="52">
        <v>18209</v>
      </c>
      <c r="D277" s="146">
        <f>D296+D323</f>
        <v>18807</v>
      </c>
      <c r="E277" s="146">
        <f>E296+E323</f>
        <v>18731</v>
      </c>
      <c r="F277" s="146">
        <f aca="true" t="shared" si="1" ref="C277:G280">F296+F323</f>
        <v>18766</v>
      </c>
      <c r="G277" s="146">
        <f t="shared" si="1"/>
        <v>18921</v>
      </c>
    </row>
    <row r="278" spans="1:7" ht="15.75">
      <c r="A278" s="35" t="s">
        <v>255</v>
      </c>
      <c r="B278" s="20" t="s">
        <v>14</v>
      </c>
      <c r="C278" s="52">
        <f t="shared" si="1"/>
        <v>1770</v>
      </c>
      <c r="D278" s="52">
        <f t="shared" si="1"/>
        <v>1853</v>
      </c>
      <c r="E278" s="52">
        <f t="shared" si="1"/>
        <v>1903</v>
      </c>
      <c r="F278" s="52">
        <f t="shared" si="1"/>
        <v>1853</v>
      </c>
      <c r="G278" s="52">
        <f t="shared" si="1"/>
        <v>1950</v>
      </c>
    </row>
    <row r="279" spans="1:7" ht="15.75">
      <c r="A279" s="35" t="s">
        <v>253</v>
      </c>
      <c r="B279" s="20" t="s">
        <v>14</v>
      </c>
      <c r="C279" s="52">
        <f t="shared" si="1"/>
        <v>9324</v>
      </c>
      <c r="D279" s="52">
        <f t="shared" si="1"/>
        <v>6541</v>
      </c>
      <c r="E279" s="52">
        <f t="shared" si="1"/>
        <v>6395</v>
      </c>
      <c r="F279" s="52">
        <f t="shared" si="1"/>
        <v>6420</v>
      </c>
      <c r="G279" s="52">
        <f t="shared" si="1"/>
        <v>6395</v>
      </c>
    </row>
    <row r="280" spans="1:7" ht="12.75" customHeight="1">
      <c r="A280" s="35" t="s">
        <v>254</v>
      </c>
      <c r="B280" s="20" t="s">
        <v>14</v>
      </c>
      <c r="C280" s="52">
        <f t="shared" si="1"/>
        <v>6790</v>
      </c>
      <c r="D280" s="52">
        <f t="shared" si="1"/>
        <v>10005</v>
      </c>
      <c r="E280" s="52">
        <f t="shared" si="1"/>
        <v>10050</v>
      </c>
      <c r="F280" s="52">
        <f t="shared" si="1"/>
        <v>10110</v>
      </c>
      <c r="G280" s="52">
        <f t="shared" si="1"/>
        <v>10180</v>
      </c>
    </row>
    <row r="281" spans="1:7" ht="15.75">
      <c r="A281" s="36" t="s">
        <v>219</v>
      </c>
      <c r="B281" s="20" t="s">
        <v>14</v>
      </c>
      <c r="C281" s="52">
        <f aca="true" t="shared" si="2" ref="C281:G282">C300+C308+C327</f>
        <v>298</v>
      </c>
      <c r="D281" s="52">
        <f t="shared" si="2"/>
        <v>450</v>
      </c>
      <c r="E281" s="52">
        <f t="shared" si="2"/>
        <v>451</v>
      </c>
      <c r="F281" s="52">
        <f t="shared" si="2"/>
        <v>455</v>
      </c>
      <c r="G281" s="52">
        <f t="shared" si="2"/>
        <v>460</v>
      </c>
    </row>
    <row r="282" spans="1:7" ht="15.75">
      <c r="A282" s="36" t="s">
        <v>220</v>
      </c>
      <c r="B282" s="20" t="s">
        <v>14</v>
      </c>
      <c r="C282" s="146">
        <v>15892</v>
      </c>
      <c r="D282" s="146">
        <f t="shared" si="2"/>
        <v>15164</v>
      </c>
      <c r="E282" s="146">
        <f t="shared" si="2"/>
        <v>15052</v>
      </c>
      <c r="F282" s="146">
        <f t="shared" si="2"/>
        <v>15070</v>
      </c>
      <c r="G282" s="146">
        <f t="shared" si="2"/>
        <v>15120</v>
      </c>
    </row>
    <row r="283" spans="1:7" ht="15.75">
      <c r="A283" s="36" t="s">
        <v>221</v>
      </c>
      <c r="B283" s="20" t="s">
        <v>14</v>
      </c>
      <c r="C283" s="32">
        <f>C310+C302+C329</f>
        <v>6053</v>
      </c>
      <c r="D283" s="32">
        <f>D310+D302+D329</f>
        <v>7335</v>
      </c>
      <c r="E283" s="32">
        <f>E310+E302+E329</f>
        <v>6381</v>
      </c>
      <c r="F283" s="32">
        <f>F310+F302+F329</f>
        <v>6350</v>
      </c>
      <c r="G283" s="32">
        <f>G310+G302+G329</f>
        <v>6430</v>
      </c>
    </row>
    <row r="284" spans="1:7" ht="15.75">
      <c r="A284" s="35" t="s">
        <v>259</v>
      </c>
      <c r="B284" s="20"/>
      <c r="C284" s="52"/>
      <c r="D284" s="52"/>
      <c r="E284" s="52"/>
      <c r="F284" s="52"/>
      <c r="G284" s="52"/>
    </row>
    <row r="285" spans="1:7" ht="15.75">
      <c r="A285" s="35" t="s">
        <v>50</v>
      </c>
      <c r="B285" s="20" t="s">
        <v>14</v>
      </c>
      <c r="C285" s="52">
        <f>C287+C294+C296+C300+C301</f>
        <v>115067</v>
      </c>
      <c r="D285" s="52">
        <f>D287+D294+D296+D300+D301</f>
        <v>115294</v>
      </c>
      <c r="E285" s="52">
        <f>E287+E294+E296+E300+E301</f>
        <v>116003</v>
      </c>
      <c r="F285" s="52">
        <f>F287+F294+F296+F300+F301</f>
        <v>116231</v>
      </c>
      <c r="G285" s="52">
        <f>G287+G294+G296+G300+G301</f>
        <v>116651</v>
      </c>
    </row>
    <row r="286" spans="1:7" ht="15.75">
      <c r="A286" s="36" t="s">
        <v>44</v>
      </c>
      <c r="B286" s="20"/>
      <c r="C286" s="52"/>
      <c r="D286" s="146"/>
      <c r="E286" s="146"/>
      <c r="F286" s="146"/>
      <c r="G286" s="146"/>
    </row>
    <row r="287" spans="1:7" ht="15.75">
      <c r="A287" s="36" t="s">
        <v>45</v>
      </c>
      <c r="B287" s="20" t="s">
        <v>14</v>
      </c>
      <c r="C287" s="52">
        <v>71621</v>
      </c>
      <c r="D287" s="146">
        <v>72116</v>
      </c>
      <c r="E287" s="146">
        <v>72700</v>
      </c>
      <c r="F287" s="146">
        <v>72750</v>
      </c>
      <c r="G287" s="146">
        <v>73000</v>
      </c>
    </row>
    <row r="288" spans="1:7" ht="15.75">
      <c r="A288" s="36" t="s">
        <v>46</v>
      </c>
      <c r="B288" s="20"/>
      <c r="C288" s="52"/>
      <c r="D288" s="146"/>
      <c r="E288" s="146"/>
      <c r="F288" s="146"/>
      <c r="G288" s="146"/>
    </row>
    <row r="289" spans="1:7" ht="15.75">
      <c r="A289" s="36" t="s">
        <v>47</v>
      </c>
      <c r="B289" s="20" t="s">
        <v>14</v>
      </c>
      <c r="C289" s="52">
        <v>32260</v>
      </c>
      <c r="D289" s="146">
        <v>34394</v>
      </c>
      <c r="E289" s="146">
        <v>34450</v>
      </c>
      <c r="F289" s="146">
        <v>34400</v>
      </c>
      <c r="G289" s="146">
        <v>34452</v>
      </c>
    </row>
    <row r="290" spans="1:7" ht="15.75">
      <c r="A290" s="36" t="s">
        <v>48</v>
      </c>
      <c r="B290" s="20" t="s">
        <v>14</v>
      </c>
      <c r="C290" s="52">
        <v>39361</v>
      </c>
      <c r="D290" s="146">
        <f>D287-D289</f>
        <v>37722</v>
      </c>
      <c r="E290" s="146">
        <f>E287-E289</f>
        <v>38250</v>
      </c>
      <c r="F290" s="146">
        <f>F287-F289</f>
        <v>38350</v>
      </c>
      <c r="G290" s="146">
        <f>G287-G289</f>
        <v>38548</v>
      </c>
    </row>
    <row r="291" spans="1:7" ht="15.75">
      <c r="A291" s="36" t="s">
        <v>44</v>
      </c>
      <c r="B291" s="20"/>
      <c r="C291" s="52"/>
      <c r="D291" s="52"/>
      <c r="E291" s="52"/>
      <c r="F291" s="52"/>
      <c r="G291" s="52"/>
    </row>
    <row r="292" spans="1:7" ht="15.75">
      <c r="A292" s="36" t="s">
        <v>166</v>
      </c>
      <c r="B292" s="20" t="s">
        <v>14</v>
      </c>
      <c r="C292" s="52">
        <v>32205</v>
      </c>
      <c r="D292" s="52">
        <v>34339</v>
      </c>
      <c r="E292" s="52">
        <v>34435</v>
      </c>
      <c r="F292" s="52">
        <v>34395</v>
      </c>
      <c r="G292" s="52">
        <v>34402</v>
      </c>
    </row>
    <row r="293" spans="1:7" ht="15.75">
      <c r="A293" s="36" t="s">
        <v>165</v>
      </c>
      <c r="B293" s="20" t="s">
        <v>14</v>
      </c>
      <c r="C293" s="52">
        <v>3995</v>
      </c>
      <c r="D293" s="120">
        <v>6676</v>
      </c>
      <c r="E293" s="120">
        <v>6702</v>
      </c>
      <c r="F293" s="120">
        <v>6682</v>
      </c>
      <c r="G293" s="120">
        <v>6700</v>
      </c>
    </row>
    <row r="294" spans="1:7" ht="15.75">
      <c r="A294" s="36" t="s">
        <v>216</v>
      </c>
      <c r="B294" s="20" t="s">
        <v>14</v>
      </c>
      <c r="C294" s="52">
        <v>12219</v>
      </c>
      <c r="D294" s="52">
        <v>11926</v>
      </c>
      <c r="E294" s="52">
        <v>12300</v>
      </c>
      <c r="F294" s="52">
        <v>12350</v>
      </c>
      <c r="G294" s="52">
        <v>12400</v>
      </c>
    </row>
    <row r="295" spans="1:7" ht="15.75">
      <c r="A295" s="36" t="s">
        <v>217</v>
      </c>
      <c r="B295" s="20" t="s">
        <v>14</v>
      </c>
      <c r="C295" s="52"/>
      <c r="D295" s="52"/>
      <c r="E295" s="52"/>
      <c r="F295" s="52"/>
      <c r="G295" s="52"/>
    </row>
    <row r="296" spans="1:7" ht="15.75">
      <c r="A296" s="36" t="s">
        <v>218</v>
      </c>
      <c r="B296" s="20" t="s">
        <v>14</v>
      </c>
      <c r="C296" s="52">
        <v>17305</v>
      </c>
      <c r="D296" s="52">
        <v>17784</v>
      </c>
      <c r="E296" s="52">
        <v>17631</v>
      </c>
      <c r="F296" s="52">
        <v>17731</v>
      </c>
      <c r="G296" s="52">
        <v>17791</v>
      </c>
    </row>
    <row r="297" spans="1:7" ht="15.75">
      <c r="A297" s="35" t="s">
        <v>255</v>
      </c>
      <c r="B297" s="20" t="s">
        <v>14</v>
      </c>
      <c r="C297" s="52">
        <v>1427</v>
      </c>
      <c r="D297" s="52">
        <v>1853</v>
      </c>
      <c r="E297" s="52">
        <v>1903</v>
      </c>
      <c r="F297" s="52">
        <v>1853</v>
      </c>
      <c r="G297" s="52">
        <v>1950</v>
      </c>
    </row>
    <row r="298" spans="1:7" ht="15.75">
      <c r="A298" s="35" t="s">
        <v>253</v>
      </c>
      <c r="B298" s="20" t="s">
        <v>14</v>
      </c>
      <c r="C298" s="52">
        <v>8899</v>
      </c>
      <c r="D298" s="52">
        <v>6416</v>
      </c>
      <c r="E298" s="52">
        <v>6195</v>
      </c>
      <c r="F298" s="52">
        <v>6295</v>
      </c>
      <c r="G298" s="52">
        <v>6195</v>
      </c>
    </row>
    <row r="299" spans="1:7" ht="15.75">
      <c r="A299" s="35" t="s">
        <v>254</v>
      </c>
      <c r="B299" s="20" t="s">
        <v>14</v>
      </c>
      <c r="C299" s="52">
        <v>6654</v>
      </c>
      <c r="D299" s="52">
        <v>9107</v>
      </c>
      <c r="E299" s="52">
        <v>9150</v>
      </c>
      <c r="F299" s="52">
        <v>9200</v>
      </c>
      <c r="G299" s="52">
        <v>9265</v>
      </c>
    </row>
    <row r="300" spans="1:7" ht="15.75">
      <c r="A300" s="36" t="s">
        <v>219</v>
      </c>
      <c r="B300" s="20" t="s">
        <v>14</v>
      </c>
      <c r="C300" s="52"/>
      <c r="D300" s="52"/>
      <c r="E300" s="52"/>
      <c r="F300" s="52"/>
      <c r="G300" s="52"/>
    </row>
    <row r="301" spans="1:7" ht="15.75">
      <c r="A301" s="36" t="s">
        <v>220</v>
      </c>
      <c r="B301" s="20" t="s">
        <v>14</v>
      </c>
      <c r="C301" s="52">
        <v>13922</v>
      </c>
      <c r="D301" s="52">
        <v>13468</v>
      </c>
      <c r="E301" s="52">
        <v>13372</v>
      </c>
      <c r="F301" s="52">
        <v>13400</v>
      </c>
      <c r="G301" s="52">
        <v>13460</v>
      </c>
    </row>
    <row r="302" spans="1:7" ht="15.75">
      <c r="A302" s="36" t="s">
        <v>221</v>
      </c>
      <c r="B302" s="20" t="s">
        <v>14</v>
      </c>
      <c r="C302" s="52">
        <v>5532</v>
      </c>
      <c r="D302" s="52">
        <v>7010</v>
      </c>
      <c r="E302" s="52">
        <v>5881</v>
      </c>
      <c r="F302" s="52">
        <v>6020</v>
      </c>
      <c r="G302" s="52">
        <v>6100</v>
      </c>
    </row>
    <row r="303" spans="1:7" ht="15.75">
      <c r="A303" s="36" t="s">
        <v>257</v>
      </c>
      <c r="B303" s="20"/>
      <c r="C303" s="52"/>
      <c r="D303" s="52"/>
      <c r="E303" s="52"/>
      <c r="F303" s="52"/>
      <c r="G303" s="52"/>
    </row>
    <row r="304" spans="1:7" ht="15.75">
      <c r="A304" s="35" t="s">
        <v>50</v>
      </c>
      <c r="B304" s="20" t="s">
        <v>14</v>
      </c>
      <c r="C304" s="52">
        <v>4423</v>
      </c>
      <c r="D304" s="52">
        <v>3399</v>
      </c>
      <c r="E304" s="52">
        <v>3317</v>
      </c>
      <c r="F304" s="52">
        <v>3271</v>
      </c>
      <c r="G304" s="52">
        <v>3226</v>
      </c>
    </row>
    <row r="305" spans="1:7" ht="15.75">
      <c r="A305" s="36" t="s">
        <v>44</v>
      </c>
      <c r="B305" s="20"/>
      <c r="C305" s="52"/>
      <c r="D305" s="52"/>
      <c r="E305" s="52"/>
      <c r="F305" s="52"/>
      <c r="G305" s="52"/>
    </row>
    <row r="306" spans="1:7" ht="15.75">
      <c r="A306" s="36" t="s">
        <v>222</v>
      </c>
      <c r="B306" s="20" t="s">
        <v>14</v>
      </c>
      <c r="C306" s="52">
        <v>446</v>
      </c>
      <c r="D306" s="146">
        <v>661</v>
      </c>
      <c r="E306" s="146">
        <v>670</v>
      </c>
      <c r="F306" s="146">
        <v>675</v>
      </c>
      <c r="G306" s="146">
        <v>680</v>
      </c>
    </row>
    <row r="307" spans="1:7" ht="15.75">
      <c r="A307" s="36" t="s">
        <v>217</v>
      </c>
      <c r="B307" s="20" t="s">
        <v>14</v>
      </c>
      <c r="C307" s="52">
        <v>2475</v>
      </c>
      <c r="D307" s="146">
        <v>1436</v>
      </c>
      <c r="E307" s="146">
        <v>1350</v>
      </c>
      <c r="F307" s="146">
        <v>1300</v>
      </c>
      <c r="G307" s="146">
        <v>1250</v>
      </c>
    </row>
    <row r="308" spans="1:7" ht="15.75">
      <c r="A308" s="36" t="s">
        <v>219</v>
      </c>
      <c r="B308" s="20" t="s">
        <v>14</v>
      </c>
      <c r="C308" s="52">
        <v>298</v>
      </c>
      <c r="D308" s="146">
        <v>450</v>
      </c>
      <c r="E308" s="146">
        <v>451</v>
      </c>
      <c r="F308" s="146">
        <v>455</v>
      </c>
      <c r="G308" s="146">
        <v>460</v>
      </c>
    </row>
    <row r="309" spans="1:7" ht="15.75">
      <c r="A309" s="36" t="s">
        <v>220</v>
      </c>
      <c r="B309" s="20" t="s">
        <v>14</v>
      </c>
      <c r="C309" s="52">
        <v>1199</v>
      </c>
      <c r="D309" s="146">
        <v>1066</v>
      </c>
      <c r="E309" s="146">
        <v>1060</v>
      </c>
      <c r="F309" s="146">
        <v>1055</v>
      </c>
      <c r="G309" s="146">
        <v>1050</v>
      </c>
    </row>
    <row r="310" spans="1:7" ht="15.75">
      <c r="A310" s="36" t="s">
        <v>221</v>
      </c>
      <c r="B310" s="20" t="s">
        <v>14</v>
      </c>
      <c r="C310" s="52">
        <v>0</v>
      </c>
      <c r="D310" s="146">
        <v>0</v>
      </c>
      <c r="E310" s="146">
        <v>0</v>
      </c>
      <c r="F310" s="146">
        <v>0</v>
      </c>
      <c r="G310" s="146">
        <v>0</v>
      </c>
    </row>
    <row r="311" spans="1:7" ht="15.75">
      <c r="A311" s="35" t="s">
        <v>62</v>
      </c>
      <c r="B311" s="20"/>
      <c r="C311" s="52"/>
      <c r="D311" s="52"/>
      <c r="E311" s="52"/>
      <c r="F311" s="52"/>
      <c r="G311" s="52"/>
    </row>
    <row r="312" spans="1:7" ht="15.75">
      <c r="A312" s="35" t="s">
        <v>50</v>
      </c>
      <c r="B312" s="20" t="s">
        <v>14</v>
      </c>
      <c r="C312" s="321">
        <f>C314+C322+C323+C327+C328</f>
        <v>6661</v>
      </c>
      <c r="D312" s="32">
        <f>D314+D322+D323+D327+D328</f>
        <v>6190</v>
      </c>
      <c r="E312" s="32">
        <f>E314+E322+E323+E327+E328</f>
        <v>6320</v>
      </c>
      <c r="F312" s="32">
        <f>F314+F322+F323+F327+F328</f>
        <v>6320</v>
      </c>
      <c r="G312" s="32">
        <f>G314+G322+G323+G327+G328</f>
        <v>6440</v>
      </c>
    </row>
    <row r="313" spans="1:7" ht="15.75">
      <c r="A313" s="36" t="s">
        <v>44</v>
      </c>
      <c r="B313" s="20"/>
      <c r="C313" s="52"/>
      <c r="D313" s="52"/>
      <c r="E313" s="52"/>
      <c r="F313" s="52"/>
      <c r="G313" s="52"/>
    </row>
    <row r="314" spans="1:7" ht="15.75">
      <c r="A314" s="36" t="s">
        <v>45</v>
      </c>
      <c r="B314" s="20" t="s">
        <v>14</v>
      </c>
      <c r="C314" s="52">
        <v>4983</v>
      </c>
      <c r="D314" s="52">
        <v>4537</v>
      </c>
      <c r="E314" s="52">
        <v>4600</v>
      </c>
      <c r="F314" s="52">
        <v>4670</v>
      </c>
      <c r="G314" s="52">
        <v>4700</v>
      </c>
    </row>
    <row r="315" spans="1:7" ht="15.75">
      <c r="A315" s="36" t="s">
        <v>46</v>
      </c>
      <c r="B315" s="20"/>
      <c r="C315" s="52"/>
      <c r="D315" s="52"/>
      <c r="E315" s="52"/>
      <c r="F315" s="52"/>
      <c r="G315" s="52"/>
    </row>
    <row r="316" spans="1:7" ht="15.75">
      <c r="A316" s="36" t="s">
        <v>47</v>
      </c>
      <c r="B316" s="20" t="s">
        <v>14</v>
      </c>
      <c r="C316" s="52">
        <v>2171</v>
      </c>
      <c r="D316" s="52">
        <v>2291</v>
      </c>
      <c r="E316" s="52">
        <v>2305</v>
      </c>
      <c r="F316" s="52">
        <v>2330</v>
      </c>
      <c r="G316" s="52">
        <v>2338</v>
      </c>
    </row>
    <row r="317" spans="1:7" ht="15.75">
      <c r="A317" s="36" t="s">
        <v>48</v>
      </c>
      <c r="B317" s="20" t="s">
        <v>14</v>
      </c>
      <c r="C317" s="52">
        <v>2812</v>
      </c>
      <c r="D317" s="52">
        <f>D314-D316</f>
        <v>2246</v>
      </c>
      <c r="E317" s="52">
        <f>E314-E316</f>
        <v>2295</v>
      </c>
      <c r="F317" s="52">
        <f>F314-F316</f>
        <v>2340</v>
      </c>
      <c r="G317" s="52">
        <f>G314-G316</f>
        <v>2362</v>
      </c>
    </row>
    <row r="318" spans="1:7" ht="15.75">
      <c r="A318" s="36" t="s">
        <v>44</v>
      </c>
      <c r="B318" s="20"/>
      <c r="C318" s="52"/>
      <c r="D318" s="52"/>
      <c r="E318" s="52"/>
      <c r="F318" s="52"/>
      <c r="G318" s="52"/>
    </row>
    <row r="319" spans="1:7" ht="15.75">
      <c r="A319" s="36" t="s">
        <v>166</v>
      </c>
      <c r="B319" s="20" t="s">
        <v>14</v>
      </c>
      <c r="C319" s="52">
        <v>2171</v>
      </c>
      <c r="D319" s="52">
        <v>2246</v>
      </c>
      <c r="E319" s="52">
        <v>2250</v>
      </c>
      <c r="F319" s="52">
        <v>2280</v>
      </c>
      <c r="G319" s="52">
        <v>2285</v>
      </c>
    </row>
    <row r="320" spans="1:7" ht="15.75">
      <c r="A320" s="36" t="s">
        <v>165</v>
      </c>
      <c r="B320" s="20" t="s">
        <v>14</v>
      </c>
      <c r="C320" s="52">
        <v>26</v>
      </c>
      <c r="D320" s="52">
        <v>532</v>
      </c>
      <c r="E320" s="52">
        <v>540</v>
      </c>
      <c r="F320" s="52">
        <v>545</v>
      </c>
      <c r="G320" s="52">
        <v>550</v>
      </c>
    </row>
    <row r="321" spans="1:7" ht="15.75">
      <c r="A321" s="36" t="s">
        <v>216</v>
      </c>
      <c r="B321" s="20" t="s">
        <v>14</v>
      </c>
      <c r="C321" s="52" t="s">
        <v>391</v>
      </c>
      <c r="D321" s="52" t="s">
        <v>391</v>
      </c>
      <c r="E321" s="52" t="s">
        <v>391</v>
      </c>
      <c r="F321" s="52" t="s">
        <v>391</v>
      </c>
      <c r="G321" s="52" t="s">
        <v>391</v>
      </c>
    </row>
    <row r="322" spans="1:7" ht="15.75">
      <c r="A322" s="36" t="s">
        <v>217</v>
      </c>
      <c r="B322" s="20" t="s">
        <v>14</v>
      </c>
      <c r="C322" s="52">
        <v>3</v>
      </c>
      <c r="D322" s="52">
        <v>0</v>
      </c>
      <c r="E322" s="52">
        <v>0</v>
      </c>
      <c r="F322" s="52">
        <v>0</v>
      </c>
      <c r="G322" s="52">
        <v>0</v>
      </c>
    </row>
    <row r="323" spans="1:7" ht="15.75">
      <c r="A323" s="36" t="s">
        <v>218</v>
      </c>
      <c r="B323" s="20" t="s">
        <v>14</v>
      </c>
      <c r="C323" s="52">
        <v>904</v>
      </c>
      <c r="D323" s="52">
        <v>1023</v>
      </c>
      <c r="E323" s="52">
        <f>E325+E326</f>
        <v>1100</v>
      </c>
      <c r="F323" s="52">
        <f>F325+F326</f>
        <v>1035</v>
      </c>
      <c r="G323" s="52">
        <v>1130</v>
      </c>
    </row>
    <row r="324" spans="1:7" ht="15.75">
      <c r="A324" s="35" t="s">
        <v>255</v>
      </c>
      <c r="B324" s="20" t="s">
        <v>14</v>
      </c>
      <c r="C324" s="52">
        <v>343</v>
      </c>
      <c r="D324" s="52">
        <v>0</v>
      </c>
      <c r="E324" s="52">
        <v>0</v>
      </c>
      <c r="F324" s="52">
        <v>0</v>
      </c>
      <c r="G324" s="52">
        <v>0</v>
      </c>
    </row>
    <row r="325" spans="1:7" ht="15.75">
      <c r="A325" s="35" t="s">
        <v>253</v>
      </c>
      <c r="B325" s="20" t="s">
        <v>14</v>
      </c>
      <c r="C325" s="52">
        <v>425</v>
      </c>
      <c r="D325" s="52">
        <v>125</v>
      </c>
      <c r="E325" s="52">
        <v>200</v>
      </c>
      <c r="F325" s="52">
        <v>125</v>
      </c>
      <c r="G325" s="52">
        <v>200</v>
      </c>
    </row>
    <row r="326" spans="1:7" ht="15.75">
      <c r="A326" s="35" t="s">
        <v>254</v>
      </c>
      <c r="B326" s="20" t="s">
        <v>14</v>
      </c>
      <c r="C326" s="52">
        <v>136</v>
      </c>
      <c r="D326" s="52">
        <v>898</v>
      </c>
      <c r="E326" s="52">
        <v>900</v>
      </c>
      <c r="F326" s="52">
        <v>910</v>
      </c>
      <c r="G326" s="52">
        <v>915</v>
      </c>
    </row>
    <row r="327" spans="1:7" ht="15.75">
      <c r="A327" s="36" t="s">
        <v>219</v>
      </c>
      <c r="B327" s="20" t="s">
        <v>14</v>
      </c>
      <c r="C327" s="52">
        <v>0</v>
      </c>
      <c r="D327" s="52">
        <v>0</v>
      </c>
      <c r="E327" s="52">
        <v>0</v>
      </c>
      <c r="F327" s="52">
        <v>0</v>
      </c>
      <c r="G327" s="52">
        <v>0</v>
      </c>
    </row>
    <row r="328" spans="1:7" ht="15.75">
      <c r="A328" s="36" t="s">
        <v>220</v>
      </c>
      <c r="B328" s="20" t="s">
        <v>14</v>
      </c>
      <c r="C328" s="52">
        <v>771</v>
      </c>
      <c r="D328" s="52">
        <v>630</v>
      </c>
      <c r="E328" s="52">
        <v>620</v>
      </c>
      <c r="F328" s="52">
        <v>615</v>
      </c>
      <c r="G328" s="52">
        <v>610</v>
      </c>
    </row>
    <row r="329" spans="1:7" ht="15.75">
      <c r="A329" s="36" t="s">
        <v>221</v>
      </c>
      <c r="B329" s="20" t="s">
        <v>14</v>
      </c>
      <c r="C329" s="52">
        <v>521</v>
      </c>
      <c r="D329" s="52">
        <v>325</v>
      </c>
      <c r="E329" s="52">
        <v>500</v>
      </c>
      <c r="F329" s="52">
        <v>330</v>
      </c>
      <c r="G329" s="52">
        <v>330</v>
      </c>
    </row>
    <row r="330" spans="1:7" ht="32.25" customHeight="1">
      <c r="A330" s="117" t="s">
        <v>266</v>
      </c>
      <c r="B330" s="20" t="s">
        <v>167</v>
      </c>
      <c r="C330" s="53">
        <v>47.1</v>
      </c>
      <c r="D330" s="53">
        <v>43.3</v>
      </c>
      <c r="E330" s="53">
        <v>44.6</v>
      </c>
      <c r="F330" s="53">
        <v>45.7</v>
      </c>
      <c r="G330" s="53">
        <v>46.8</v>
      </c>
    </row>
    <row r="331" spans="1:7" ht="33" customHeight="1">
      <c r="A331" s="117" t="s">
        <v>208</v>
      </c>
      <c r="B331" s="20" t="s">
        <v>167</v>
      </c>
      <c r="C331" s="53">
        <v>377.4</v>
      </c>
      <c r="D331" s="53">
        <v>383.5</v>
      </c>
      <c r="E331" s="53">
        <v>384.7</v>
      </c>
      <c r="F331" s="53">
        <v>391.8</v>
      </c>
      <c r="G331" s="53">
        <v>392.9</v>
      </c>
    </row>
    <row r="332" spans="1:7" ht="33.75" customHeight="1">
      <c r="A332" s="117" t="s">
        <v>209</v>
      </c>
      <c r="B332" s="20" t="s">
        <v>169</v>
      </c>
      <c r="C332" s="53">
        <v>5582</v>
      </c>
      <c r="D332" s="53">
        <v>5500</v>
      </c>
      <c r="E332" s="53">
        <v>5500</v>
      </c>
      <c r="F332" s="53">
        <v>5500</v>
      </c>
      <c r="G332" s="53">
        <v>5500</v>
      </c>
    </row>
    <row r="333" spans="1:7" ht="32.25" customHeight="1">
      <c r="A333" s="117" t="s">
        <v>210</v>
      </c>
      <c r="B333" s="20"/>
      <c r="C333" s="53"/>
      <c r="D333" s="53"/>
      <c r="E333" s="53"/>
      <c r="F333" s="53"/>
      <c r="G333" s="53"/>
    </row>
    <row r="334" spans="1:7" ht="15.75">
      <c r="A334" s="147" t="s">
        <v>174</v>
      </c>
      <c r="B334" s="20" t="s">
        <v>173</v>
      </c>
      <c r="C334" s="53">
        <v>604</v>
      </c>
      <c r="D334" s="49">
        <v>604</v>
      </c>
      <c r="E334" s="49">
        <v>610</v>
      </c>
      <c r="F334" s="49">
        <v>615</v>
      </c>
      <c r="G334" s="49">
        <v>620</v>
      </c>
    </row>
    <row r="335" spans="1:7" ht="15.75">
      <c r="A335" s="147" t="s">
        <v>170</v>
      </c>
      <c r="B335" s="20" t="s">
        <v>173</v>
      </c>
      <c r="C335" s="53">
        <v>358</v>
      </c>
      <c r="D335" s="53">
        <v>358</v>
      </c>
      <c r="E335" s="53">
        <v>360</v>
      </c>
      <c r="F335" s="53">
        <v>360</v>
      </c>
      <c r="G335" s="53">
        <v>360</v>
      </c>
    </row>
    <row r="336" spans="1:7" ht="15.75">
      <c r="A336" s="147" t="s">
        <v>171</v>
      </c>
      <c r="B336" s="20" t="s">
        <v>173</v>
      </c>
      <c r="C336" s="53"/>
      <c r="D336" s="53"/>
      <c r="E336" s="53"/>
      <c r="F336" s="53"/>
      <c r="G336" s="53"/>
    </row>
    <row r="337" spans="1:7" ht="12.75" customHeight="1">
      <c r="A337" s="36"/>
      <c r="B337" s="20"/>
      <c r="C337" s="49"/>
      <c r="D337" s="49"/>
      <c r="E337" s="49"/>
      <c r="F337" s="88"/>
      <c r="G337" s="88"/>
    </row>
    <row r="338" spans="1:7" ht="28.5">
      <c r="A338" s="117" t="s">
        <v>69</v>
      </c>
      <c r="B338" s="20"/>
      <c r="C338" s="49"/>
      <c r="D338" s="49"/>
      <c r="E338" s="49"/>
      <c r="F338" s="88"/>
      <c r="G338" s="88"/>
    </row>
    <row r="339" spans="1:7" ht="15.75">
      <c r="A339" s="36" t="s">
        <v>71</v>
      </c>
      <c r="B339" s="20" t="s">
        <v>70</v>
      </c>
      <c r="C339" s="49">
        <v>1</v>
      </c>
      <c r="D339" s="49">
        <v>1</v>
      </c>
      <c r="E339" s="49">
        <v>1</v>
      </c>
      <c r="F339" s="88">
        <v>1</v>
      </c>
      <c r="G339" s="88">
        <v>1</v>
      </c>
    </row>
    <row r="340" spans="1:7" ht="15.75">
      <c r="A340" s="4" t="s">
        <v>121</v>
      </c>
      <c r="B340" s="20"/>
      <c r="C340" s="118"/>
      <c r="D340" s="118"/>
      <c r="E340" s="118"/>
      <c r="F340" s="114"/>
      <c r="G340" s="114"/>
    </row>
    <row r="341" spans="1:7" ht="15.75">
      <c r="A341" s="148" t="s">
        <v>398</v>
      </c>
      <c r="B341" s="145"/>
      <c r="C341" s="149"/>
      <c r="D341" s="149"/>
      <c r="E341" s="149"/>
      <c r="F341" s="150"/>
      <c r="G341" s="150"/>
    </row>
    <row r="342" spans="1:7" ht="65.25" customHeight="1" hidden="1">
      <c r="A342" s="151" t="s">
        <v>185</v>
      </c>
      <c r="B342" s="145"/>
      <c r="C342" s="133"/>
      <c r="D342" s="133"/>
      <c r="E342" s="133"/>
      <c r="F342" s="133"/>
      <c r="G342" s="133"/>
    </row>
    <row r="343" spans="1:7" ht="45">
      <c r="A343" s="35" t="s">
        <v>117</v>
      </c>
      <c r="B343" s="20" t="s">
        <v>58</v>
      </c>
      <c r="C343" s="54">
        <v>721196</v>
      </c>
      <c r="D343" s="54">
        <v>712200</v>
      </c>
      <c r="E343" s="54">
        <v>712200</v>
      </c>
      <c r="F343" s="54">
        <v>712500</v>
      </c>
      <c r="G343" s="54">
        <v>712500</v>
      </c>
    </row>
    <row r="344" spans="1:7" ht="15.75">
      <c r="A344" s="35" t="s">
        <v>223</v>
      </c>
      <c r="B344" s="20"/>
      <c r="C344" s="54"/>
      <c r="D344" s="54"/>
      <c r="E344" s="54"/>
      <c r="F344" s="54"/>
      <c r="G344" s="54"/>
    </row>
    <row r="345" spans="1:7" ht="15.75">
      <c r="A345" s="35" t="s">
        <v>224</v>
      </c>
      <c r="B345" s="20" t="s">
        <v>58</v>
      </c>
      <c r="C345" s="54">
        <v>641162</v>
      </c>
      <c r="D345" s="54">
        <v>621200</v>
      </c>
      <c r="E345" s="54">
        <v>622000</v>
      </c>
      <c r="F345" s="54">
        <v>622000</v>
      </c>
      <c r="G345" s="54">
        <v>622000</v>
      </c>
    </row>
    <row r="346" spans="1:7" ht="15.75">
      <c r="A346" s="35" t="s">
        <v>225</v>
      </c>
      <c r="B346" s="20" t="s">
        <v>58</v>
      </c>
      <c r="C346" s="54">
        <v>42859</v>
      </c>
      <c r="D346" s="54">
        <v>49000</v>
      </c>
      <c r="E346" s="54">
        <v>49400</v>
      </c>
      <c r="F346" s="54">
        <v>49005</v>
      </c>
      <c r="G346" s="54">
        <v>49005</v>
      </c>
    </row>
    <row r="347" spans="1:7" ht="15.75">
      <c r="A347" s="35" t="s">
        <v>262</v>
      </c>
      <c r="B347" s="20" t="s">
        <v>58</v>
      </c>
      <c r="C347" s="54"/>
      <c r="D347" s="54"/>
      <c r="E347" s="54"/>
      <c r="F347" s="54"/>
      <c r="G347" s="54"/>
    </row>
    <row r="348" spans="1:7" ht="15.75">
      <c r="A348" s="35" t="s">
        <v>72</v>
      </c>
      <c r="B348" s="20" t="s">
        <v>58</v>
      </c>
      <c r="C348" s="54">
        <v>737928</v>
      </c>
      <c r="D348" s="54">
        <v>754000</v>
      </c>
      <c r="E348" s="54">
        <v>756000</v>
      </c>
      <c r="F348" s="54">
        <v>755000</v>
      </c>
      <c r="G348" s="54">
        <v>760000</v>
      </c>
    </row>
    <row r="349" spans="1:7" ht="15.75">
      <c r="A349" s="35" t="s">
        <v>223</v>
      </c>
      <c r="B349" s="20"/>
      <c r="C349" s="54"/>
      <c r="D349" s="54"/>
      <c r="E349" s="54"/>
      <c r="F349" s="54"/>
      <c r="G349" s="54"/>
    </row>
    <row r="350" spans="1:7" ht="15.75">
      <c r="A350" s="35" t="s">
        <v>224</v>
      </c>
      <c r="B350" s="20" t="s">
        <v>58</v>
      </c>
      <c r="C350" s="54">
        <v>598021</v>
      </c>
      <c r="D350" s="54">
        <v>608021</v>
      </c>
      <c r="E350" s="54">
        <v>609050</v>
      </c>
      <c r="F350" s="54">
        <v>610000</v>
      </c>
      <c r="G350" s="54">
        <v>610000</v>
      </c>
    </row>
    <row r="351" spans="1:7" ht="15.75">
      <c r="A351" s="35" t="s">
        <v>225</v>
      </c>
      <c r="B351" s="20" t="s">
        <v>58</v>
      </c>
      <c r="C351" s="54">
        <v>48835</v>
      </c>
      <c r="D351" s="54">
        <v>49835</v>
      </c>
      <c r="E351" s="54">
        <v>49835</v>
      </c>
      <c r="F351" s="54">
        <v>500000</v>
      </c>
      <c r="G351" s="54">
        <v>500000</v>
      </c>
    </row>
    <row r="352" spans="1:7" ht="15.75">
      <c r="A352" s="35" t="s">
        <v>262</v>
      </c>
      <c r="B352" s="20" t="s">
        <v>58</v>
      </c>
      <c r="C352" s="54"/>
      <c r="D352" s="54"/>
      <c r="E352" s="54"/>
      <c r="F352" s="54"/>
      <c r="G352" s="54"/>
    </row>
    <row r="353" spans="1:7" ht="15.75">
      <c r="A353" s="35" t="s">
        <v>263</v>
      </c>
      <c r="B353" s="20" t="s">
        <v>58</v>
      </c>
      <c r="C353" s="54"/>
      <c r="D353" s="54"/>
      <c r="E353" s="54"/>
      <c r="F353" s="54"/>
      <c r="G353" s="54"/>
    </row>
    <row r="354" spans="1:7" ht="15.75">
      <c r="A354" s="35" t="s">
        <v>223</v>
      </c>
      <c r="B354" s="20"/>
      <c r="C354" s="54"/>
      <c r="D354" s="54"/>
      <c r="E354" s="54"/>
      <c r="F354" s="54"/>
      <c r="G354" s="54"/>
    </row>
    <row r="355" spans="1:7" ht="15.75">
      <c r="A355" s="35" t="s">
        <v>224</v>
      </c>
      <c r="B355" s="20" t="s">
        <v>58</v>
      </c>
      <c r="C355" s="54">
        <v>641162</v>
      </c>
      <c r="D355" s="54">
        <v>641000</v>
      </c>
      <c r="E355" s="54">
        <v>640500</v>
      </c>
      <c r="F355" s="54">
        <v>640500</v>
      </c>
      <c r="G355" s="54">
        <v>640500</v>
      </c>
    </row>
    <row r="356" spans="1:7" ht="15.75">
      <c r="A356" s="35" t="s">
        <v>225</v>
      </c>
      <c r="B356" s="20" t="s">
        <v>58</v>
      </c>
      <c r="C356" s="54">
        <v>49859</v>
      </c>
      <c r="D356" s="54">
        <v>49500</v>
      </c>
      <c r="E356" s="54">
        <v>49000</v>
      </c>
      <c r="F356" s="54">
        <v>49000</v>
      </c>
      <c r="G356" s="54">
        <v>49000</v>
      </c>
    </row>
    <row r="357" spans="1:7" ht="15.75">
      <c r="A357" s="35" t="s">
        <v>262</v>
      </c>
      <c r="B357" s="20" t="s">
        <v>58</v>
      </c>
      <c r="C357" s="54"/>
      <c r="D357" s="54"/>
      <c r="E357" s="54"/>
      <c r="F357" s="54"/>
      <c r="G357" s="54"/>
    </row>
    <row r="358" spans="1:7" ht="15.75">
      <c r="A358" s="35" t="s">
        <v>73</v>
      </c>
      <c r="B358" s="20" t="s">
        <v>58</v>
      </c>
      <c r="C358" s="54">
        <v>191514</v>
      </c>
      <c r="D358" s="54">
        <v>191600</v>
      </c>
      <c r="E358" s="54">
        <v>191700</v>
      </c>
      <c r="F358" s="54">
        <v>191800</v>
      </c>
      <c r="G358" s="54">
        <v>192000</v>
      </c>
    </row>
    <row r="359" spans="1:7" ht="15.75">
      <c r="A359" s="35" t="s">
        <v>223</v>
      </c>
      <c r="B359" s="20"/>
      <c r="C359" s="54"/>
      <c r="D359" s="54"/>
      <c r="E359" s="54"/>
      <c r="F359" s="54"/>
      <c r="G359" s="54"/>
    </row>
    <row r="360" spans="1:7" ht="15.75">
      <c r="A360" s="35" t="s">
        <v>224</v>
      </c>
      <c r="B360" s="20" t="s">
        <v>58</v>
      </c>
      <c r="C360" s="54">
        <v>165423</v>
      </c>
      <c r="D360" s="54">
        <v>166500</v>
      </c>
      <c r="E360" s="54">
        <v>167000</v>
      </c>
      <c r="F360" s="54">
        <v>170000</v>
      </c>
      <c r="G360" s="54">
        <v>170000</v>
      </c>
    </row>
    <row r="361" spans="1:7" ht="15.75">
      <c r="A361" s="35" t="s">
        <v>225</v>
      </c>
      <c r="B361" s="20" t="s">
        <v>58</v>
      </c>
      <c r="C361" s="54"/>
      <c r="D361" s="54"/>
      <c r="E361" s="54">
        <v>1000</v>
      </c>
      <c r="F361" s="54">
        <v>1500</v>
      </c>
      <c r="G361" s="54">
        <v>1500</v>
      </c>
    </row>
    <row r="362" spans="1:7" ht="15.75">
      <c r="A362" s="35" t="s">
        <v>262</v>
      </c>
      <c r="B362" s="20" t="s">
        <v>58</v>
      </c>
      <c r="C362" s="54"/>
      <c r="D362" s="54"/>
      <c r="E362" s="54"/>
      <c r="F362" s="54"/>
      <c r="G362" s="54"/>
    </row>
    <row r="363" spans="1:7" ht="48" customHeight="1">
      <c r="A363" s="35" t="s">
        <v>226</v>
      </c>
      <c r="B363" s="20" t="s">
        <v>227</v>
      </c>
      <c r="C363" s="54">
        <v>219650</v>
      </c>
      <c r="D363" s="54">
        <v>118000</v>
      </c>
      <c r="E363" s="54">
        <v>120000</v>
      </c>
      <c r="F363" s="54">
        <v>150000</v>
      </c>
      <c r="G363" s="54">
        <v>150000</v>
      </c>
    </row>
    <row r="364" spans="1:7" ht="15.75">
      <c r="A364" s="35" t="s">
        <v>223</v>
      </c>
      <c r="B364" s="20"/>
      <c r="C364" s="54"/>
      <c r="D364" s="54"/>
      <c r="E364" s="54"/>
      <c r="F364" s="54"/>
      <c r="G364" s="54"/>
    </row>
    <row r="365" spans="1:7" ht="15.75">
      <c r="A365" s="35" t="s">
        <v>224</v>
      </c>
      <c r="B365" s="20" t="s">
        <v>227</v>
      </c>
      <c r="C365" s="54">
        <v>157703</v>
      </c>
      <c r="D365" s="54">
        <v>900000</v>
      </c>
      <c r="E365" s="54">
        <v>950000</v>
      </c>
      <c r="F365" s="54">
        <v>100000</v>
      </c>
      <c r="G365" s="54">
        <v>100000</v>
      </c>
    </row>
    <row r="366" spans="1:7" ht="15.75">
      <c r="A366" s="35" t="s">
        <v>225</v>
      </c>
      <c r="B366" s="20" t="s">
        <v>227</v>
      </c>
      <c r="C366" s="54">
        <v>2338</v>
      </c>
      <c r="D366" s="54">
        <v>3000</v>
      </c>
      <c r="E366" s="54">
        <v>3000</v>
      </c>
      <c r="F366" s="54">
        <v>3000</v>
      </c>
      <c r="G366" s="54">
        <v>3000</v>
      </c>
    </row>
    <row r="367" spans="1:7" ht="15.75">
      <c r="A367" s="35" t="s">
        <v>262</v>
      </c>
      <c r="B367" s="20" t="s">
        <v>227</v>
      </c>
      <c r="C367" s="54"/>
      <c r="D367" s="54"/>
      <c r="E367" s="54"/>
      <c r="F367" s="54"/>
      <c r="G367" s="54"/>
    </row>
    <row r="368" spans="1:7" ht="30">
      <c r="A368" s="35" t="s">
        <v>228</v>
      </c>
      <c r="B368" s="20" t="s">
        <v>7</v>
      </c>
      <c r="C368" s="54">
        <v>22453</v>
      </c>
      <c r="D368" s="54">
        <v>24000</v>
      </c>
      <c r="E368" s="54">
        <v>24000</v>
      </c>
      <c r="F368" s="54">
        <v>24000</v>
      </c>
      <c r="G368" s="54">
        <v>24000</v>
      </c>
    </row>
    <row r="369" spans="1:7" ht="30">
      <c r="A369" s="35" t="s">
        <v>229</v>
      </c>
      <c r="B369" s="20" t="s">
        <v>5</v>
      </c>
      <c r="C369" s="54">
        <v>415</v>
      </c>
      <c r="D369" s="54">
        <v>420</v>
      </c>
      <c r="E369" s="54">
        <v>420</v>
      </c>
      <c r="F369" s="54">
        <v>420</v>
      </c>
      <c r="G369" s="54">
        <v>420</v>
      </c>
    </row>
    <row r="370" spans="1:7" ht="15.75">
      <c r="A370" s="35" t="s">
        <v>267</v>
      </c>
      <c r="B370" s="20" t="s">
        <v>58</v>
      </c>
      <c r="C370" s="54"/>
      <c r="D370" s="54"/>
      <c r="E370" s="54"/>
      <c r="F370" s="54"/>
      <c r="G370" s="54"/>
    </row>
    <row r="371" spans="1:7" ht="33.75" customHeight="1">
      <c r="A371" s="35" t="s">
        <v>268</v>
      </c>
      <c r="B371" s="20" t="s">
        <v>227</v>
      </c>
      <c r="C371" s="54">
        <v>85998</v>
      </c>
      <c r="D371" s="54"/>
      <c r="E371" s="54"/>
      <c r="F371" s="54"/>
      <c r="G371" s="54"/>
    </row>
    <row r="372" spans="1:7" ht="15.75">
      <c r="A372" s="35" t="s">
        <v>269</v>
      </c>
      <c r="B372" s="20" t="s">
        <v>227</v>
      </c>
      <c r="C372" s="54">
        <v>56284</v>
      </c>
      <c r="D372" s="54"/>
      <c r="E372" s="54"/>
      <c r="F372" s="54"/>
      <c r="G372" s="54"/>
    </row>
    <row r="373" spans="1:7" ht="15.75">
      <c r="A373" s="35" t="s">
        <v>179</v>
      </c>
      <c r="B373" s="20" t="s">
        <v>180</v>
      </c>
      <c r="C373" s="54">
        <v>1830</v>
      </c>
      <c r="D373" s="54">
        <v>1685</v>
      </c>
      <c r="E373" s="54">
        <v>1700</v>
      </c>
      <c r="F373" s="54">
        <v>1700</v>
      </c>
      <c r="G373" s="54">
        <v>1700</v>
      </c>
    </row>
    <row r="374" spans="1:7" ht="15.75">
      <c r="A374" s="35" t="s">
        <v>181</v>
      </c>
      <c r="B374" s="20" t="s">
        <v>180</v>
      </c>
      <c r="C374" s="54">
        <v>390</v>
      </c>
      <c r="D374" s="54">
        <v>390</v>
      </c>
      <c r="E374" s="54">
        <v>390</v>
      </c>
      <c r="F374" s="54">
        <v>390</v>
      </c>
      <c r="G374" s="54">
        <v>390</v>
      </c>
    </row>
    <row r="375" spans="1:7" ht="15.75">
      <c r="A375" s="35" t="s">
        <v>182</v>
      </c>
      <c r="B375" s="20" t="s">
        <v>180</v>
      </c>
      <c r="C375" s="54"/>
      <c r="D375" s="54"/>
      <c r="E375" s="54"/>
      <c r="F375" s="54"/>
      <c r="G375" s="54"/>
    </row>
    <row r="376" spans="1:7" ht="15.75">
      <c r="A376" s="35" t="s">
        <v>183</v>
      </c>
      <c r="B376" s="20" t="s">
        <v>180</v>
      </c>
      <c r="C376" s="54">
        <v>659</v>
      </c>
      <c r="D376" s="54">
        <v>660</v>
      </c>
      <c r="E376" s="54">
        <v>660</v>
      </c>
      <c r="F376" s="54">
        <v>660</v>
      </c>
      <c r="G376" s="54">
        <v>660</v>
      </c>
    </row>
    <row r="377" spans="1:7" ht="15.75">
      <c r="A377" s="35" t="s">
        <v>184</v>
      </c>
      <c r="B377" s="20" t="s">
        <v>164</v>
      </c>
      <c r="C377" s="54"/>
      <c r="D377" s="54"/>
      <c r="E377" s="54"/>
      <c r="F377" s="54"/>
      <c r="G377" s="54"/>
    </row>
    <row r="378" spans="1:7" ht="15.75">
      <c r="A378" s="35" t="s">
        <v>77</v>
      </c>
      <c r="B378" s="20"/>
      <c r="C378" s="54"/>
      <c r="D378" s="54"/>
      <c r="E378" s="54"/>
      <c r="F378" s="54"/>
      <c r="G378" s="54"/>
    </row>
    <row r="379" spans="1:7" ht="15.75">
      <c r="A379" s="35" t="s">
        <v>29</v>
      </c>
      <c r="B379" s="20" t="s">
        <v>78</v>
      </c>
      <c r="C379" s="54">
        <v>45973</v>
      </c>
      <c r="D379" s="54">
        <v>44900</v>
      </c>
      <c r="E379" s="54">
        <v>44950</v>
      </c>
      <c r="F379" s="54">
        <v>45000</v>
      </c>
      <c r="G379" s="54">
        <v>45000</v>
      </c>
    </row>
    <row r="380" spans="1:7" ht="15.75">
      <c r="A380" s="35" t="s">
        <v>30</v>
      </c>
      <c r="B380" s="20" t="s">
        <v>14</v>
      </c>
      <c r="C380" s="54">
        <v>135632</v>
      </c>
      <c r="D380" s="54">
        <v>140000</v>
      </c>
      <c r="E380" s="54">
        <v>140000</v>
      </c>
      <c r="F380" s="54">
        <v>145000</v>
      </c>
      <c r="G380" s="54">
        <v>145000</v>
      </c>
    </row>
    <row r="381" spans="1:7" ht="15.75">
      <c r="A381" s="35" t="s">
        <v>31</v>
      </c>
      <c r="B381" s="20" t="s">
        <v>14</v>
      </c>
      <c r="C381" s="54"/>
      <c r="D381" s="54"/>
      <c r="E381" s="54"/>
      <c r="F381" s="54"/>
      <c r="G381" s="54"/>
    </row>
    <row r="382" spans="1:7" ht="15.75">
      <c r="A382" s="35" t="s">
        <v>32</v>
      </c>
      <c r="B382" s="20" t="s">
        <v>14</v>
      </c>
      <c r="C382" s="54">
        <v>2407</v>
      </c>
      <c r="D382" s="54">
        <v>3000</v>
      </c>
      <c r="E382" s="54">
        <v>3000</v>
      </c>
      <c r="F382" s="54">
        <v>3000</v>
      </c>
      <c r="G382" s="54">
        <v>3000</v>
      </c>
    </row>
    <row r="383" spans="1:7" ht="15.75">
      <c r="A383" s="35" t="s">
        <v>270</v>
      </c>
      <c r="B383" s="20" t="s">
        <v>14</v>
      </c>
      <c r="C383" s="54">
        <v>2407</v>
      </c>
      <c r="D383" s="54">
        <v>2760</v>
      </c>
      <c r="E383" s="54">
        <v>2760</v>
      </c>
      <c r="F383" s="54">
        <v>2760</v>
      </c>
      <c r="G383" s="54">
        <v>2760</v>
      </c>
    </row>
    <row r="384" spans="1:7" ht="15.75">
      <c r="A384" s="35" t="s">
        <v>271</v>
      </c>
      <c r="B384" s="20" t="s">
        <v>14</v>
      </c>
      <c r="C384" s="54"/>
      <c r="D384" s="54"/>
      <c r="E384" s="54"/>
      <c r="F384" s="54"/>
      <c r="G384" s="54"/>
    </row>
    <row r="385" spans="1:7" ht="15.75">
      <c r="A385" s="35" t="s">
        <v>272</v>
      </c>
      <c r="B385" s="20" t="s">
        <v>14</v>
      </c>
      <c r="C385" s="54"/>
      <c r="D385" s="54">
        <v>240</v>
      </c>
      <c r="E385" s="54">
        <v>240</v>
      </c>
      <c r="F385" s="54">
        <v>240</v>
      </c>
      <c r="G385" s="54">
        <v>240</v>
      </c>
    </row>
    <row r="386" spans="1:7" ht="15.75">
      <c r="A386" s="36" t="s">
        <v>35</v>
      </c>
      <c r="B386" s="20" t="s">
        <v>14</v>
      </c>
      <c r="C386" s="54">
        <v>1103</v>
      </c>
      <c r="D386" s="54">
        <v>1103</v>
      </c>
      <c r="E386" s="54">
        <v>1103</v>
      </c>
      <c r="F386" s="54">
        <v>1103</v>
      </c>
      <c r="G386" s="54">
        <v>1103</v>
      </c>
    </row>
    <row r="387" spans="1:7" ht="15.75">
      <c r="A387" s="36" t="s">
        <v>34</v>
      </c>
      <c r="B387" s="20" t="s">
        <v>14</v>
      </c>
      <c r="C387" s="54">
        <v>124.2</v>
      </c>
      <c r="D387" s="54">
        <v>125</v>
      </c>
      <c r="E387" s="54">
        <v>126</v>
      </c>
      <c r="F387" s="54">
        <v>126</v>
      </c>
      <c r="G387" s="54">
        <v>125</v>
      </c>
    </row>
    <row r="388" spans="1:7" ht="15.75">
      <c r="A388" s="36" t="s">
        <v>74</v>
      </c>
      <c r="B388" s="20" t="s">
        <v>14</v>
      </c>
      <c r="C388" s="54"/>
      <c r="D388" s="54"/>
      <c r="E388" s="54"/>
      <c r="F388" s="54"/>
      <c r="G388" s="54"/>
    </row>
    <row r="389" spans="1:7" ht="15.75">
      <c r="A389" s="36" t="s">
        <v>265</v>
      </c>
      <c r="B389" s="20" t="s">
        <v>14</v>
      </c>
      <c r="C389" s="54"/>
      <c r="D389" s="54"/>
      <c r="E389" s="54"/>
      <c r="F389" s="54"/>
      <c r="G389" s="54"/>
    </row>
    <row r="390" spans="1:7" ht="15.75">
      <c r="A390" s="36" t="s">
        <v>122</v>
      </c>
      <c r="B390" s="20" t="s">
        <v>14</v>
      </c>
      <c r="C390" s="54"/>
      <c r="D390" s="54"/>
      <c r="E390" s="54"/>
      <c r="F390" s="54"/>
      <c r="G390" s="54"/>
    </row>
    <row r="391" spans="1:7" ht="15.75">
      <c r="A391" s="36" t="s">
        <v>76</v>
      </c>
      <c r="B391" s="20" t="s">
        <v>14</v>
      </c>
      <c r="C391" s="54"/>
      <c r="D391" s="54"/>
      <c r="E391" s="54"/>
      <c r="F391" s="54"/>
      <c r="G391" s="54"/>
    </row>
    <row r="392" spans="1:7" ht="15.75">
      <c r="A392" s="36" t="s">
        <v>264</v>
      </c>
      <c r="B392" s="20" t="s">
        <v>14</v>
      </c>
      <c r="C392" s="54"/>
      <c r="D392" s="54"/>
      <c r="E392" s="54"/>
      <c r="F392" s="54"/>
      <c r="G392" s="54"/>
    </row>
    <row r="393" spans="1:7" ht="15.75">
      <c r="A393" s="36" t="s">
        <v>75</v>
      </c>
      <c r="B393" s="20" t="s">
        <v>14</v>
      </c>
      <c r="C393" s="54"/>
      <c r="D393" s="54"/>
      <c r="E393" s="54"/>
      <c r="F393" s="54"/>
      <c r="G393" s="54"/>
    </row>
    <row r="394" spans="1:7" ht="15.75" customHeight="1">
      <c r="A394" s="36" t="s">
        <v>273</v>
      </c>
      <c r="B394" s="20" t="s">
        <v>167</v>
      </c>
      <c r="C394" s="54">
        <v>53.7</v>
      </c>
      <c r="D394" s="54">
        <v>45</v>
      </c>
      <c r="E394" s="54">
        <v>45</v>
      </c>
      <c r="F394" s="54">
        <v>46</v>
      </c>
      <c r="G394" s="54">
        <v>46</v>
      </c>
    </row>
    <row r="395" spans="1:7" ht="15.75" customHeight="1">
      <c r="A395" s="36" t="s">
        <v>231</v>
      </c>
      <c r="B395" s="20" t="s">
        <v>167</v>
      </c>
      <c r="C395" s="54">
        <v>342.4</v>
      </c>
      <c r="D395" s="54">
        <v>400</v>
      </c>
      <c r="E395" s="54">
        <v>400</v>
      </c>
      <c r="F395" s="54">
        <v>420</v>
      </c>
      <c r="G395" s="54">
        <v>420</v>
      </c>
    </row>
    <row r="396" spans="1:7" ht="15.75" customHeight="1">
      <c r="A396" s="36" t="s">
        <v>230</v>
      </c>
      <c r="B396" s="20" t="s">
        <v>167</v>
      </c>
      <c r="C396" s="54">
        <v>5303</v>
      </c>
      <c r="D396" s="54">
        <v>5303</v>
      </c>
      <c r="E396" s="54">
        <v>5303</v>
      </c>
      <c r="F396" s="54">
        <v>5303</v>
      </c>
      <c r="G396" s="54">
        <v>5303</v>
      </c>
    </row>
    <row r="397" spans="1:7" ht="15.75" customHeight="1">
      <c r="A397" s="36" t="s">
        <v>168</v>
      </c>
      <c r="B397" s="20" t="s">
        <v>169</v>
      </c>
      <c r="C397" s="54"/>
      <c r="D397" s="54"/>
      <c r="E397" s="54"/>
      <c r="F397" s="54"/>
      <c r="G397" s="54"/>
    </row>
    <row r="398" spans="1:7" ht="15.75" customHeight="1">
      <c r="A398" s="36" t="s">
        <v>172</v>
      </c>
      <c r="B398" s="20"/>
      <c r="C398" s="54"/>
      <c r="D398" s="54"/>
      <c r="E398" s="54"/>
      <c r="F398" s="54"/>
      <c r="G398" s="54"/>
    </row>
    <row r="399" spans="1:7" ht="15.75" customHeight="1">
      <c r="A399" s="36" t="s">
        <v>174</v>
      </c>
      <c r="B399" s="20" t="s">
        <v>173</v>
      </c>
      <c r="C399" s="54">
        <v>517</v>
      </c>
      <c r="D399" s="54">
        <v>520</v>
      </c>
      <c r="E399" s="54">
        <v>560</v>
      </c>
      <c r="F399" s="54">
        <v>570</v>
      </c>
      <c r="G399" s="54">
        <v>600</v>
      </c>
    </row>
    <row r="400" spans="1:7" ht="15.75" customHeight="1">
      <c r="A400" s="36" t="s">
        <v>170</v>
      </c>
      <c r="B400" s="20" t="s">
        <v>173</v>
      </c>
      <c r="C400" s="54"/>
      <c r="D400" s="54"/>
      <c r="E400" s="54"/>
      <c r="F400" s="54"/>
      <c r="G400" s="54"/>
    </row>
    <row r="401" spans="1:7" ht="15.75" customHeight="1">
      <c r="A401" s="36" t="s">
        <v>171</v>
      </c>
      <c r="B401" s="20" t="s">
        <v>173</v>
      </c>
      <c r="C401" s="54"/>
      <c r="D401" s="54"/>
      <c r="E401" s="54"/>
      <c r="F401" s="54"/>
      <c r="G401" s="54"/>
    </row>
    <row r="402" spans="1:7" ht="33.75" customHeight="1">
      <c r="A402" s="35" t="s">
        <v>274</v>
      </c>
      <c r="B402" s="20" t="s">
        <v>43</v>
      </c>
      <c r="C402" s="54"/>
      <c r="D402" s="54"/>
      <c r="E402" s="54"/>
      <c r="F402" s="54"/>
      <c r="G402" s="54"/>
    </row>
    <row r="403" spans="1:7" ht="15.75" customHeight="1">
      <c r="A403" s="35" t="s">
        <v>275</v>
      </c>
      <c r="B403" s="20" t="s">
        <v>43</v>
      </c>
      <c r="C403" s="54"/>
      <c r="D403" s="54"/>
      <c r="E403" s="54"/>
      <c r="F403" s="54"/>
      <c r="G403" s="54"/>
    </row>
    <row r="404" spans="1:7" ht="15.75" customHeight="1">
      <c r="A404" s="36" t="s">
        <v>49</v>
      </c>
      <c r="B404" s="20" t="s">
        <v>43</v>
      </c>
      <c r="C404" s="54">
        <v>14991</v>
      </c>
      <c r="D404" s="54">
        <v>16087</v>
      </c>
      <c r="E404" s="54">
        <v>16000</v>
      </c>
      <c r="F404" s="54">
        <v>15900</v>
      </c>
      <c r="G404" s="54">
        <v>15800</v>
      </c>
    </row>
    <row r="405" spans="1:7" ht="15.75" customHeight="1">
      <c r="A405" s="36" t="s">
        <v>17</v>
      </c>
      <c r="B405" s="20"/>
      <c r="C405" s="54"/>
      <c r="D405" s="54"/>
      <c r="E405" s="54"/>
      <c r="F405" s="54"/>
      <c r="G405" s="54"/>
    </row>
    <row r="406" spans="1:7" ht="15.75" customHeight="1">
      <c r="A406" s="36" t="s">
        <v>45</v>
      </c>
      <c r="B406" s="20" t="s">
        <v>43</v>
      </c>
      <c r="C406" s="54">
        <v>8688</v>
      </c>
      <c r="D406" s="54">
        <v>9233</v>
      </c>
      <c r="E406" s="54">
        <v>9233</v>
      </c>
      <c r="F406" s="54">
        <v>9233</v>
      </c>
      <c r="G406" s="54">
        <v>9233</v>
      </c>
    </row>
    <row r="407" spans="1:7" ht="15.75" customHeight="1">
      <c r="A407" s="36" t="s">
        <v>46</v>
      </c>
      <c r="B407" s="20"/>
      <c r="C407" s="54"/>
      <c r="D407" s="54"/>
      <c r="E407" s="54"/>
      <c r="F407" s="54"/>
      <c r="G407" s="54"/>
    </row>
    <row r="408" spans="1:7" ht="15.75" customHeight="1">
      <c r="A408" s="36" t="s">
        <v>47</v>
      </c>
      <c r="B408" s="20" t="s">
        <v>43</v>
      </c>
      <c r="C408" s="54">
        <v>4360</v>
      </c>
      <c r="D408" s="54">
        <v>4860</v>
      </c>
      <c r="E408" s="54">
        <v>4900</v>
      </c>
      <c r="F408" s="54">
        <v>4900</v>
      </c>
      <c r="G408" s="54">
        <v>4900</v>
      </c>
    </row>
    <row r="409" spans="1:7" ht="15.75" customHeight="1">
      <c r="A409" s="36" t="s">
        <v>48</v>
      </c>
      <c r="B409" s="20" t="s">
        <v>43</v>
      </c>
      <c r="C409" s="54">
        <v>4328</v>
      </c>
      <c r="D409" s="54">
        <v>4373</v>
      </c>
      <c r="E409" s="54">
        <v>4333</v>
      </c>
      <c r="F409" s="54">
        <v>4333</v>
      </c>
      <c r="G409" s="54">
        <v>4333</v>
      </c>
    </row>
    <row r="410" spans="1:7" ht="15.75" customHeight="1">
      <c r="A410" s="36" t="s">
        <v>44</v>
      </c>
      <c r="B410" s="20"/>
      <c r="C410" s="54"/>
      <c r="D410" s="54"/>
      <c r="E410" s="54"/>
      <c r="F410" s="54"/>
      <c r="G410" s="54"/>
    </row>
    <row r="411" spans="1:7" ht="15.75" customHeight="1">
      <c r="A411" s="36" t="s">
        <v>166</v>
      </c>
      <c r="B411" s="20" t="s">
        <v>43</v>
      </c>
      <c r="C411" s="54">
        <v>4360</v>
      </c>
      <c r="D411" s="54">
        <v>4860</v>
      </c>
      <c r="E411" s="54">
        <v>4900</v>
      </c>
      <c r="F411" s="54">
        <v>4900</v>
      </c>
      <c r="G411" s="54">
        <v>4900</v>
      </c>
    </row>
    <row r="412" spans="1:7" ht="15.75" customHeight="1">
      <c r="A412" s="36" t="s">
        <v>165</v>
      </c>
      <c r="B412" s="20" t="s">
        <v>43</v>
      </c>
      <c r="C412" s="54">
        <v>316</v>
      </c>
      <c r="D412" s="54">
        <v>1288</v>
      </c>
      <c r="E412" s="54">
        <v>500</v>
      </c>
      <c r="F412" s="54">
        <v>500</v>
      </c>
      <c r="G412" s="54">
        <v>500</v>
      </c>
    </row>
    <row r="413" spans="1:7" ht="15.75" customHeight="1">
      <c r="A413" s="36" t="s">
        <v>216</v>
      </c>
      <c r="B413" s="20" t="s">
        <v>43</v>
      </c>
      <c r="C413" s="54">
        <v>3961</v>
      </c>
      <c r="D413" s="54">
        <v>3231</v>
      </c>
      <c r="E413" s="54">
        <v>3300</v>
      </c>
      <c r="F413" s="54">
        <v>3300</v>
      </c>
      <c r="G413" s="54">
        <v>3300</v>
      </c>
    </row>
    <row r="414" spans="1:7" ht="15.75" customHeight="1">
      <c r="A414" s="36" t="s">
        <v>217</v>
      </c>
      <c r="B414" s="20" t="s">
        <v>43</v>
      </c>
      <c r="C414" s="54"/>
      <c r="D414" s="54"/>
      <c r="E414" s="54"/>
      <c r="F414" s="54"/>
      <c r="G414" s="54"/>
    </row>
    <row r="415" spans="1:7" ht="15.75" customHeight="1">
      <c r="A415" s="36" t="s">
        <v>218</v>
      </c>
      <c r="B415" s="20" t="s">
        <v>43</v>
      </c>
      <c r="C415" s="54">
        <v>912</v>
      </c>
      <c r="D415" s="54">
        <v>1394</v>
      </c>
      <c r="E415" s="54">
        <v>1400</v>
      </c>
      <c r="F415" s="54">
        <v>1400</v>
      </c>
      <c r="G415" s="54">
        <v>1400</v>
      </c>
    </row>
    <row r="416" spans="1:7" ht="15.75" customHeight="1">
      <c r="A416" s="35" t="s">
        <v>255</v>
      </c>
      <c r="B416" s="20" t="s">
        <v>43</v>
      </c>
      <c r="C416" s="54"/>
      <c r="D416" s="54"/>
      <c r="E416" s="54"/>
      <c r="F416" s="54"/>
      <c r="G416" s="54"/>
    </row>
    <row r="417" spans="1:7" ht="15.75" customHeight="1">
      <c r="A417" s="35" t="s">
        <v>253</v>
      </c>
      <c r="B417" s="20" t="s">
        <v>43</v>
      </c>
      <c r="C417" s="54">
        <v>912</v>
      </c>
      <c r="D417" s="54">
        <v>1138</v>
      </c>
      <c r="E417" s="54">
        <v>1100</v>
      </c>
      <c r="F417" s="54">
        <v>1100</v>
      </c>
      <c r="G417" s="54">
        <v>1100</v>
      </c>
    </row>
    <row r="418" spans="1:7" ht="15.75" customHeight="1">
      <c r="A418" s="35" t="s">
        <v>254</v>
      </c>
      <c r="B418" s="20" t="s">
        <v>43</v>
      </c>
      <c r="C418" s="54"/>
      <c r="D418" s="54">
        <v>256</v>
      </c>
      <c r="E418" s="54">
        <v>300</v>
      </c>
      <c r="F418" s="54">
        <v>300</v>
      </c>
      <c r="G418" s="54">
        <v>300</v>
      </c>
    </row>
    <row r="419" spans="1:7" ht="15.75" customHeight="1">
      <c r="A419" s="36" t="s">
        <v>219</v>
      </c>
      <c r="B419" s="20" t="s">
        <v>43</v>
      </c>
      <c r="C419" s="54"/>
      <c r="D419" s="54"/>
      <c r="E419" s="54"/>
      <c r="F419" s="54"/>
      <c r="G419" s="54"/>
    </row>
    <row r="420" spans="1:7" ht="15.75" customHeight="1">
      <c r="A420" s="36" t="s">
        <v>220</v>
      </c>
      <c r="B420" s="20" t="s">
        <v>43</v>
      </c>
      <c r="C420" s="54">
        <v>1430</v>
      </c>
      <c r="D420" s="54">
        <v>2229</v>
      </c>
      <c r="E420" s="54">
        <v>2000</v>
      </c>
      <c r="F420" s="54">
        <v>1700</v>
      </c>
      <c r="G420" s="54">
        <v>1900</v>
      </c>
    </row>
    <row r="421" spans="1:7" ht="13.5" customHeight="1">
      <c r="A421" s="36"/>
      <c r="B421" s="20"/>
      <c r="C421" s="54"/>
      <c r="D421" s="54"/>
      <c r="E421" s="54"/>
      <c r="F421" s="54"/>
      <c r="G421" s="54"/>
    </row>
    <row r="422" spans="1:7" ht="15.75" customHeight="1">
      <c r="A422" s="152" t="s">
        <v>408</v>
      </c>
      <c r="B422" s="145"/>
      <c r="C422" s="153"/>
      <c r="D422" s="153"/>
      <c r="E422" s="153"/>
      <c r="F422" s="153"/>
      <c r="G422" s="153"/>
    </row>
    <row r="423" spans="1:7" ht="15.75" customHeight="1">
      <c r="A423" s="136"/>
      <c r="B423" s="145"/>
      <c r="C423" s="153"/>
      <c r="D423" s="153"/>
      <c r="E423" s="153"/>
      <c r="F423" s="153"/>
      <c r="G423" s="153"/>
    </row>
    <row r="424" spans="1:7" ht="52.5" customHeight="1">
      <c r="A424" s="122" t="s">
        <v>117</v>
      </c>
      <c r="B424" s="145" t="s">
        <v>58</v>
      </c>
      <c r="C424" s="153">
        <v>497941</v>
      </c>
      <c r="D424" s="153">
        <v>513005</v>
      </c>
      <c r="E424" s="153">
        <v>529519</v>
      </c>
      <c r="F424" s="153">
        <v>547891</v>
      </c>
      <c r="G424" s="153">
        <v>562955</v>
      </c>
    </row>
    <row r="425" spans="1:7" ht="15.75" customHeight="1">
      <c r="A425" s="122" t="s">
        <v>223</v>
      </c>
      <c r="B425" s="145"/>
      <c r="C425" s="153"/>
      <c r="D425" s="153"/>
      <c r="E425" s="153"/>
      <c r="F425" s="153"/>
      <c r="G425" s="153"/>
    </row>
    <row r="426" spans="1:7" ht="15.75" customHeight="1">
      <c r="A426" s="35" t="s">
        <v>224</v>
      </c>
      <c r="B426" s="20" t="s">
        <v>58</v>
      </c>
      <c r="C426" s="54">
        <v>456249</v>
      </c>
      <c r="D426" s="54">
        <v>470061</v>
      </c>
      <c r="E426" s="54">
        <v>485288</v>
      </c>
      <c r="F426" s="54">
        <v>501444</v>
      </c>
      <c r="G426" s="54">
        <v>515955</v>
      </c>
    </row>
    <row r="427" spans="1:7" ht="15.75" customHeight="1">
      <c r="A427" s="35" t="s">
        <v>225</v>
      </c>
      <c r="B427" s="20" t="s">
        <v>58</v>
      </c>
      <c r="C427" s="54">
        <v>41692</v>
      </c>
      <c r="D427" s="54">
        <v>42944</v>
      </c>
      <c r="E427" s="54">
        <v>44231</v>
      </c>
      <c r="F427" s="54">
        <v>46447</v>
      </c>
      <c r="G427" s="54">
        <v>47000</v>
      </c>
    </row>
    <row r="428" spans="1:7" ht="15.75" customHeight="1">
      <c r="A428" s="35" t="s">
        <v>262</v>
      </c>
      <c r="B428" s="20" t="s">
        <v>58</v>
      </c>
      <c r="C428" s="54"/>
      <c r="D428" s="54"/>
      <c r="E428" s="54"/>
      <c r="F428" s="54"/>
      <c r="G428" s="54"/>
    </row>
    <row r="429" spans="1:7" ht="15.75" customHeight="1">
      <c r="A429" s="35" t="s">
        <v>72</v>
      </c>
      <c r="B429" s="20" t="s">
        <v>58</v>
      </c>
      <c r="C429" s="54">
        <v>431215</v>
      </c>
      <c r="D429" s="54">
        <v>459309</v>
      </c>
      <c r="E429" s="54">
        <v>491103</v>
      </c>
      <c r="F429" s="54">
        <v>509500</v>
      </c>
      <c r="G429" s="54">
        <v>515000</v>
      </c>
    </row>
    <row r="430" spans="1:7" ht="15.75" customHeight="1">
      <c r="A430" s="35" t="s">
        <v>223</v>
      </c>
      <c r="B430" s="20"/>
      <c r="C430" s="54"/>
      <c r="D430" s="54"/>
      <c r="E430" s="54"/>
      <c r="F430" s="54"/>
      <c r="G430" s="54"/>
    </row>
    <row r="431" spans="1:7" ht="15.75" customHeight="1">
      <c r="A431" s="35" t="s">
        <v>224</v>
      </c>
      <c r="B431" s="20" t="s">
        <v>58</v>
      </c>
      <c r="C431" s="54">
        <v>350106</v>
      </c>
      <c r="D431" s="54">
        <v>377754</v>
      </c>
      <c r="E431" s="54">
        <v>409101</v>
      </c>
      <c r="F431" s="54">
        <v>425000</v>
      </c>
      <c r="G431" s="54">
        <v>440000</v>
      </c>
    </row>
    <row r="432" spans="1:7" ht="15.75" customHeight="1">
      <c r="A432" s="35" t="s">
        <v>225</v>
      </c>
      <c r="B432" s="20" t="s">
        <v>58</v>
      </c>
      <c r="C432" s="54">
        <v>43008</v>
      </c>
      <c r="D432" s="54">
        <v>43355</v>
      </c>
      <c r="E432" s="54">
        <v>44002</v>
      </c>
      <c r="F432" s="54">
        <v>44500</v>
      </c>
      <c r="G432" s="54">
        <v>45000</v>
      </c>
    </row>
    <row r="433" spans="1:7" ht="15.75" customHeight="1">
      <c r="A433" s="35" t="s">
        <v>262</v>
      </c>
      <c r="B433" s="20" t="s">
        <v>58</v>
      </c>
      <c r="C433" s="54"/>
      <c r="D433" s="54"/>
      <c r="E433" s="54"/>
      <c r="F433" s="54"/>
      <c r="G433" s="54"/>
    </row>
    <row r="434" spans="1:7" ht="15.75" customHeight="1">
      <c r="A434" s="35" t="s">
        <v>263</v>
      </c>
      <c r="B434" s="20" t="s">
        <v>58</v>
      </c>
      <c r="C434" s="54">
        <v>483136</v>
      </c>
      <c r="D434" s="54">
        <v>576911</v>
      </c>
      <c r="E434" s="54">
        <v>713577</v>
      </c>
      <c r="F434" s="54">
        <v>819479</v>
      </c>
      <c r="G434" s="54">
        <v>940400</v>
      </c>
    </row>
    <row r="435" spans="1:7" ht="15.75" customHeight="1">
      <c r="A435" s="35" t="s">
        <v>223</v>
      </c>
      <c r="B435" s="20"/>
      <c r="C435" s="54"/>
      <c r="D435" s="54"/>
      <c r="E435" s="54"/>
      <c r="F435" s="54"/>
      <c r="G435" s="54"/>
    </row>
    <row r="436" spans="1:7" ht="15.75" customHeight="1">
      <c r="A436" s="35" t="s">
        <v>224</v>
      </c>
      <c r="B436" s="20" t="s">
        <v>58</v>
      </c>
      <c r="C436" s="54">
        <v>433038</v>
      </c>
      <c r="D436" s="54">
        <v>521298</v>
      </c>
      <c r="E436" s="54">
        <v>651622</v>
      </c>
      <c r="F436" s="54">
        <v>749231</v>
      </c>
      <c r="G436" s="54">
        <v>860600</v>
      </c>
    </row>
    <row r="437" spans="1:7" ht="15.75" customHeight="1">
      <c r="A437" s="35" t="s">
        <v>225</v>
      </c>
      <c r="B437" s="20" t="s">
        <v>58</v>
      </c>
      <c r="C437" s="54">
        <v>50098</v>
      </c>
      <c r="D437" s="54">
        <v>55613</v>
      </c>
      <c r="E437" s="54">
        <v>61955</v>
      </c>
      <c r="F437" s="54">
        <v>70248</v>
      </c>
      <c r="G437" s="54">
        <v>79800</v>
      </c>
    </row>
    <row r="438" spans="1:7" ht="15.75" customHeight="1">
      <c r="A438" s="35" t="s">
        <v>262</v>
      </c>
      <c r="B438" s="20" t="s">
        <v>58</v>
      </c>
      <c r="C438" s="54"/>
      <c r="D438" s="54"/>
      <c r="E438" s="54"/>
      <c r="F438" s="54"/>
      <c r="G438" s="54"/>
    </row>
    <row r="439" spans="1:7" ht="15.75" customHeight="1">
      <c r="A439" s="35" t="s">
        <v>73</v>
      </c>
      <c r="B439" s="20" t="s">
        <v>58</v>
      </c>
      <c r="C439" s="54">
        <v>23251</v>
      </c>
      <c r="D439" s="54">
        <v>40200</v>
      </c>
      <c r="E439" s="54">
        <v>51500</v>
      </c>
      <c r="F439" s="54">
        <v>62000</v>
      </c>
      <c r="G439" s="54">
        <v>75000</v>
      </c>
    </row>
    <row r="440" spans="1:7" ht="15.75" customHeight="1">
      <c r="A440" s="35" t="s">
        <v>223</v>
      </c>
      <c r="B440" s="20"/>
      <c r="C440" s="54"/>
      <c r="D440" s="54"/>
      <c r="E440" s="54"/>
      <c r="F440" s="54"/>
      <c r="G440" s="54"/>
    </row>
    <row r="441" spans="1:7" ht="15.75" customHeight="1">
      <c r="A441" s="35" t="s">
        <v>224</v>
      </c>
      <c r="B441" s="20" t="s">
        <v>58</v>
      </c>
      <c r="C441" s="54">
        <v>57008</v>
      </c>
      <c r="D441" s="54">
        <v>39200</v>
      </c>
      <c r="E441" s="54">
        <v>50250</v>
      </c>
      <c r="F441" s="54">
        <v>60600</v>
      </c>
      <c r="G441" s="54">
        <v>73280</v>
      </c>
    </row>
    <row r="442" spans="1:7" ht="15.75" customHeight="1">
      <c r="A442" s="35" t="s">
        <v>225</v>
      </c>
      <c r="B442" s="20" t="s">
        <v>58</v>
      </c>
      <c r="C442" s="54">
        <v>618</v>
      </c>
      <c r="D442" s="54">
        <v>1000</v>
      </c>
      <c r="E442" s="54">
        <v>1250</v>
      </c>
      <c r="F442" s="54">
        <v>1400</v>
      </c>
      <c r="G442" s="54">
        <v>1720</v>
      </c>
    </row>
    <row r="443" spans="1:7" ht="15.75" customHeight="1">
      <c r="A443" s="35" t="s">
        <v>262</v>
      </c>
      <c r="B443" s="20" t="s">
        <v>58</v>
      </c>
      <c r="C443" s="54"/>
      <c r="D443" s="54"/>
      <c r="E443" s="54"/>
      <c r="F443" s="54"/>
      <c r="G443" s="54"/>
    </row>
    <row r="444" spans="1:7" ht="49.5" customHeight="1">
      <c r="A444" s="35" t="s">
        <v>226</v>
      </c>
      <c r="B444" s="20" t="s">
        <v>227</v>
      </c>
      <c r="C444" s="154">
        <v>114.4</v>
      </c>
      <c r="D444" s="154">
        <v>61.2</v>
      </c>
      <c r="E444" s="154">
        <v>63</v>
      </c>
      <c r="F444" s="154">
        <v>65</v>
      </c>
      <c r="G444" s="154">
        <v>70</v>
      </c>
    </row>
    <row r="445" spans="1:7" ht="15.75" customHeight="1">
      <c r="A445" s="35" t="s">
        <v>223</v>
      </c>
      <c r="B445" s="20"/>
      <c r="C445" s="54"/>
      <c r="D445" s="54"/>
      <c r="E445" s="54"/>
      <c r="F445" s="54"/>
      <c r="G445" s="54"/>
    </row>
    <row r="446" spans="1:7" ht="15.75" customHeight="1">
      <c r="A446" s="35" t="s">
        <v>224</v>
      </c>
      <c r="B446" s="20" t="s">
        <v>227</v>
      </c>
      <c r="C446" s="53">
        <v>114.4</v>
      </c>
      <c r="D446" s="53">
        <v>61</v>
      </c>
      <c r="E446" s="53">
        <v>61.5</v>
      </c>
      <c r="F446" s="53">
        <v>62.4</v>
      </c>
      <c r="G446" s="53">
        <v>65.5</v>
      </c>
    </row>
    <row r="447" spans="1:7" ht="15.75" customHeight="1">
      <c r="A447" s="35" t="s">
        <v>225</v>
      </c>
      <c r="B447" s="20" t="s">
        <v>227</v>
      </c>
      <c r="C447" s="53">
        <v>0.4</v>
      </c>
      <c r="D447" s="53">
        <v>0.2</v>
      </c>
      <c r="E447" s="53">
        <v>1.5</v>
      </c>
      <c r="F447" s="53">
        <v>2.6</v>
      </c>
      <c r="G447" s="53">
        <v>4.5</v>
      </c>
    </row>
    <row r="448" spans="1:7" ht="15.75" customHeight="1">
      <c r="A448" s="35" t="s">
        <v>262</v>
      </c>
      <c r="B448" s="20" t="s">
        <v>227</v>
      </c>
      <c r="C448" s="54"/>
      <c r="D448" s="54"/>
      <c r="E448" s="54"/>
      <c r="F448" s="54"/>
      <c r="G448" s="54"/>
    </row>
    <row r="449" spans="1:7" ht="15.75" customHeight="1">
      <c r="A449" s="35" t="s">
        <v>228</v>
      </c>
      <c r="B449" s="20" t="s">
        <v>7</v>
      </c>
      <c r="C449" s="54">
        <v>22897</v>
      </c>
      <c r="D449" s="54">
        <v>23500</v>
      </c>
      <c r="E449" s="54">
        <v>24000</v>
      </c>
      <c r="F449" s="54">
        <v>24500</v>
      </c>
      <c r="G449" s="54">
        <v>25000</v>
      </c>
    </row>
    <row r="450" spans="1:7" ht="15.75" customHeight="1">
      <c r="A450" s="35" t="s">
        <v>229</v>
      </c>
      <c r="B450" s="20" t="s">
        <v>5</v>
      </c>
      <c r="C450" s="54">
        <v>272</v>
      </c>
      <c r="D450" s="54">
        <v>270</v>
      </c>
      <c r="E450" s="54">
        <v>270</v>
      </c>
      <c r="F450" s="54">
        <v>270</v>
      </c>
      <c r="G450" s="54">
        <v>270</v>
      </c>
    </row>
    <row r="451" spans="1:7" ht="36" customHeight="1">
      <c r="A451" s="35" t="s">
        <v>267</v>
      </c>
      <c r="B451" s="20" t="s">
        <v>58</v>
      </c>
      <c r="C451" s="54"/>
      <c r="D451" s="54"/>
      <c r="E451" s="54"/>
      <c r="F451" s="54"/>
      <c r="G451" s="54"/>
    </row>
    <row r="452" spans="1:7" ht="31.5" customHeight="1">
      <c r="A452" s="35" t="s">
        <v>268</v>
      </c>
      <c r="B452" s="20" t="s">
        <v>227</v>
      </c>
      <c r="C452" s="53">
        <v>40.3</v>
      </c>
      <c r="D452" s="53">
        <v>43</v>
      </c>
      <c r="E452" s="53">
        <v>45</v>
      </c>
      <c r="F452" s="53">
        <v>48</v>
      </c>
      <c r="G452" s="53">
        <v>50</v>
      </c>
    </row>
    <row r="453" spans="1:7" ht="15.75" customHeight="1">
      <c r="A453" s="35" t="s">
        <v>269</v>
      </c>
      <c r="B453" s="20" t="s">
        <v>227</v>
      </c>
      <c r="C453" s="53">
        <v>11.3</v>
      </c>
      <c r="D453" s="53">
        <v>12.2</v>
      </c>
      <c r="E453" s="53">
        <v>13</v>
      </c>
      <c r="F453" s="53">
        <v>14.2</v>
      </c>
      <c r="G453" s="53">
        <v>15.5</v>
      </c>
    </row>
    <row r="454" spans="1:7" ht="15.75" customHeight="1">
      <c r="A454" s="35" t="s">
        <v>179</v>
      </c>
      <c r="B454" s="20" t="s">
        <v>180</v>
      </c>
      <c r="C454" s="54">
        <v>725</v>
      </c>
      <c r="D454" s="54">
        <v>740</v>
      </c>
      <c r="E454" s="54">
        <v>760</v>
      </c>
      <c r="F454" s="54">
        <v>780</v>
      </c>
      <c r="G454" s="54">
        <v>800</v>
      </c>
    </row>
    <row r="455" spans="1:7" ht="15.75" customHeight="1">
      <c r="A455" s="35" t="s">
        <v>181</v>
      </c>
      <c r="B455" s="20" t="s">
        <v>180</v>
      </c>
      <c r="C455" s="54">
        <v>340</v>
      </c>
      <c r="D455" s="54">
        <v>340</v>
      </c>
      <c r="E455" s="54">
        <v>340</v>
      </c>
      <c r="F455" s="54">
        <v>340</v>
      </c>
      <c r="G455" s="54">
        <v>340</v>
      </c>
    </row>
    <row r="456" spans="1:7" ht="15.75" customHeight="1">
      <c r="A456" s="35" t="s">
        <v>182</v>
      </c>
      <c r="B456" s="20" t="s">
        <v>180</v>
      </c>
      <c r="C456" s="54"/>
      <c r="D456" s="54"/>
      <c r="E456" s="54"/>
      <c r="F456" s="54"/>
      <c r="G456" s="54"/>
    </row>
    <row r="457" spans="1:7" ht="15.75" customHeight="1">
      <c r="A457" s="35" t="s">
        <v>183</v>
      </c>
      <c r="B457" s="20" t="s">
        <v>180</v>
      </c>
      <c r="C457" s="54">
        <v>646</v>
      </c>
      <c r="D457" s="54">
        <v>650</v>
      </c>
      <c r="E457" s="54">
        <v>650</v>
      </c>
      <c r="F457" s="54">
        <v>650</v>
      </c>
      <c r="G457" s="54">
        <v>650</v>
      </c>
    </row>
    <row r="458" spans="1:7" ht="15.75" customHeight="1">
      <c r="A458" s="35" t="s">
        <v>184</v>
      </c>
      <c r="B458" s="20" t="s">
        <v>164</v>
      </c>
      <c r="C458" s="54"/>
      <c r="D458" s="54"/>
      <c r="E458" s="54"/>
      <c r="F458" s="54"/>
      <c r="G458" s="54"/>
    </row>
    <row r="459" spans="1:7" ht="15.75" customHeight="1">
      <c r="A459" s="35" t="s">
        <v>77</v>
      </c>
      <c r="B459" s="20"/>
      <c r="C459" s="54"/>
      <c r="D459" s="54"/>
      <c r="E459" s="54"/>
      <c r="F459" s="54"/>
      <c r="G459" s="54"/>
    </row>
    <row r="460" spans="1:7" ht="15.75" customHeight="1">
      <c r="A460" s="35" t="s">
        <v>29</v>
      </c>
      <c r="B460" s="20" t="s">
        <v>78</v>
      </c>
      <c r="C460" s="54">
        <v>24070</v>
      </c>
      <c r="D460" s="54">
        <v>30967</v>
      </c>
      <c r="E460" s="54">
        <v>33075</v>
      </c>
      <c r="F460" s="54">
        <v>34404</v>
      </c>
      <c r="G460" s="54">
        <v>36750</v>
      </c>
    </row>
    <row r="461" spans="1:7" ht="15.75" customHeight="1">
      <c r="A461" s="35" t="s">
        <v>30</v>
      </c>
      <c r="B461" s="20" t="s">
        <v>14</v>
      </c>
      <c r="C461" s="54">
        <v>69219</v>
      </c>
      <c r="D461" s="54">
        <v>69640</v>
      </c>
      <c r="E461" s="54">
        <v>84000</v>
      </c>
      <c r="F461" s="54">
        <v>88000</v>
      </c>
      <c r="G461" s="54">
        <v>92000</v>
      </c>
    </row>
    <row r="462" spans="1:7" ht="15.75" customHeight="1">
      <c r="A462" s="35" t="s">
        <v>31</v>
      </c>
      <c r="B462" s="20" t="s">
        <v>14</v>
      </c>
      <c r="C462" s="54"/>
      <c r="D462" s="54"/>
      <c r="E462" s="54"/>
      <c r="F462" s="54"/>
      <c r="G462" s="54"/>
    </row>
    <row r="463" spans="1:7" ht="15.75" customHeight="1">
      <c r="A463" s="35" t="s">
        <v>32</v>
      </c>
      <c r="B463" s="20" t="s">
        <v>14</v>
      </c>
      <c r="C463" s="54"/>
      <c r="D463" s="54"/>
      <c r="E463" s="54"/>
      <c r="F463" s="54"/>
      <c r="G463" s="54"/>
    </row>
    <row r="464" spans="1:7" ht="15.75" customHeight="1">
      <c r="A464" s="35" t="s">
        <v>270</v>
      </c>
      <c r="B464" s="20" t="s">
        <v>14</v>
      </c>
      <c r="C464" s="54">
        <v>546</v>
      </c>
      <c r="D464" s="54">
        <v>2296</v>
      </c>
      <c r="E464" s="54">
        <v>2380</v>
      </c>
      <c r="F464" s="54">
        <v>2320</v>
      </c>
      <c r="G464" s="54">
        <v>2430</v>
      </c>
    </row>
    <row r="465" spans="1:7" ht="15.75" customHeight="1">
      <c r="A465" s="35" t="s">
        <v>271</v>
      </c>
      <c r="B465" s="20" t="s">
        <v>14</v>
      </c>
      <c r="C465" s="54">
        <v>808</v>
      </c>
      <c r="D465" s="54">
        <v>1250</v>
      </c>
      <c r="E465" s="54">
        <v>1040</v>
      </c>
      <c r="F465" s="54">
        <v>1350</v>
      </c>
      <c r="G465" s="54">
        <v>1300</v>
      </c>
    </row>
    <row r="466" spans="1:7" ht="15.75" customHeight="1">
      <c r="A466" s="35" t="s">
        <v>272</v>
      </c>
      <c r="B466" s="20" t="s">
        <v>14</v>
      </c>
      <c r="C466" s="54">
        <v>1528</v>
      </c>
      <c r="D466" s="54">
        <v>4816</v>
      </c>
      <c r="E466" s="54">
        <v>46325</v>
      </c>
      <c r="F466" s="54">
        <v>4750</v>
      </c>
      <c r="G466" s="54">
        <v>5000</v>
      </c>
    </row>
    <row r="467" spans="1:7" ht="15.75" customHeight="1">
      <c r="A467" s="36" t="s">
        <v>35</v>
      </c>
      <c r="B467" s="20" t="s">
        <v>14</v>
      </c>
      <c r="C467" s="54">
        <v>1625</v>
      </c>
      <c r="D467" s="54">
        <v>1632</v>
      </c>
      <c r="E467" s="54">
        <v>1649</v>
      </c>
      <c r="F467" s="54">
        <v>1666</v>
      </c>
      <c r="G467" s="54">
        <v>1700</v>
      </c>
    </row>
    <row r="468" spans="1:7" ht="15.75" customHeight="1">
      <c r="A468" s="36" t="s">
        <v>34</v>
      </c>
      <c r="B468" s="20" t="s">
        <v>14</v>
      </c>
      <c r="C468" s="54">
        <v>135</v>
      </c>
      <c r="D468" s="54">
        <v>140</v>
      </c>
      <c r="E468" s="54">
        <v>142</v>
      </c>
      <c r="F468" s="54">
        <v>145</v>
      </c>
      <c r="G468" s="54">
        <v>150</v>
      </c>
    </row>
    <row r="469" spans="1:7" ht="15.75" customHeight="1">
      <c r="A469" s="36" t="s">
        <v>74</v>
      </c>
      <c r="B469" s="20" t="s">
        <v>14</v>
      </c>
      <c r="C469" s="54"/>
      <c r="D469" s="54"/>
      <c r="E469" s="54"/>
      <c r="F469" s="54"/>
      <c r="G469" s="54"/>
    </row>
    <row r="470" spans="1:7" ht="15.75" customHeight="1">
      <c r="A470" s="36" t="s">
        <v>265</v>
      </c>
      <c r="B470" s="20" t="s">
        <v>14</v>
      </c>
      <c r="C470" s="54"/>
      <c r="D470" s="54"/>
      <c r="E470" s="54"/>
      <c r="F470" s="54"/>
      <c r="G470" s="54"/>
    </row>
    <row r="471" spans="1:7" ht="15.75" customHeight="1">
      <c r="A471" s="36" t="s">
        <v>122</v>
      </c>
      <c r="B471" s="20" t="s">
        <v>14</v>
      </c>
      <c r="C471" s="54"/>
      <c r="D471" s="54"/>
      <c r="E471" s="54"/>
      <c r="F471" s="54"/>
      <c r="G471" s="54"/>
    </row>
    <row r="472" spans="1:7" ht="15.75" customHeight="1">
      <c r="A472" s="36" t="s">
        <v>76</v>
      </c>
      <c r="B472" s="20" t="s">
        <v>14</v>
      </c>
      <c r="C472" s="54"/>
      <c r="D472" s="54"/>
      <c r="E472" s="54"/>
      <c r="F472" s="54"/>
      <c r="G472" s="54"/>
    </row>
    <row r="473" spans="1:7" ht="15.75" customHeight="1">
      <c r="A473" s="36" t="s">
        <v>264</v>
      </c>
      <c r="B473" s="20" t="s">
        <v>14</v>
      </c>
      <c r="C473" s="54"/>
      <c r="D473" s="54"/>
      <c r="E473" s="54"/>
      <c r="F473" s="54"/>
      <c r="G473" s="54"/>
    </row>
    <row r="474" spans="1:7" ht="15.75" customHeight="1">
      <c r="A474" s="36" t="s">
        <v>75</v>
      </c>
      <c r="B474" s="20" t="s">
        <v>14</v>
      </c>
      <c r="C474" s="54"/>
      <c r="D474" s="54"/>
      <c r="E474" s="54"/>
      <c r="F474" s="54"/>
      <c r="G474" s="54"/>
    </row>
    <row r="475" spans="1:7" ht="15.75" customHeight="1">
      <c r="A475" s="36" t="s">
        <v>273</v>
      </c>
      <c r="B475" s="20" t="s">
        <v>167</v>
      </c>
      <c r="C475" s="53">
        <v>49.3</v>
      </c>
      <c r="D475" s="53">
        <v>42</v>
      </c>
      <c r="E475" s="53">
        <v>45</v>
      </c>
      <c r="F475" s="53">
        <v>47</v>
      </c>
      <c r="G475" s="53">
        <v>50</v>
      </c>
    </row>
    <row r="476" spans="1:7" ht="15.75" customHeight="1">
      <c r="A476" s="36" t="s">
        <v>231</v>
      </c>
      <c r="B476" s="20" t="s">
        <v>167</v>
      </c>
      <c r="C476" s="53">
        <v>344.5</v>
      </c>
      <c r="D476" s="54">
        <v>400</v>
      </c>
      <c r="E476" s="54">
        <v>420</v>
      </c>
      <c r="F476" s="54">
        <v>440</v>
      </c>
      <c r="G476" s="54">
        <v>460</v>
      </c>
    </row>
    <row r="477" spans="1:7" ht="15.75" customHeight="1">
      <c r="A477" s="36" t="s">
        <v>230</v>
      </c>
      <c r="B477" s="20" t="s">
        <v>167</v>
      </c>
      <c r="C477" s="54"/>
      <c r="D477" s="54"/>
      <c r="E477" s="54"/>
      <c r="F477" s="54"/>
      <c r="G477" s="54"/>
    </row>
    <row r="478" spans="1:7" ht="15.75" customHeight="1">
      <c r="A478" s="36" t="s">
        <v>168</v>
      </c>
      <c r="B478" s="20" t="s">
        <v>169</v>
      </c>
      <c r="C478" s="54">
        <v>4780</v>
      </c>
      <c r="D478" s="54">
        <v>4800</v>
      </c>
      <c r="E478" s="54">
        <v>4850</v>
      </c>
      <c r="F478" s="54">
        <v>4900</v>
      </c>
      <c r="G478" s="54">
        <v>5000</v>
      </c>
    </row>
    <row r="479" spans="1:7" ht="15.75" customHeight="1">
      <c r="A479" s="36" t="s">
        <v>172</v>
      </c>
      <c r="B479" s="20"/>
      <c r="C479" s="54"/>
      <c r="D479" s="54"/>
      <c r="E479" s="54"/>
      <c r="F479" s="54"/>
      <c r="G479" s="54"/>
    </row>
    <row r="480" spans="1:7" ht="15.75">
      <c r="A480" s="36" t="s">
        <v>174</v>
      </c>
      <c r="B480" s="20" t="s">
        <v>173</v>
      </c>
      <c r="C480" s="54">
        <v>664</v>
      </c>
      <c r="D480" s="54">
        <v>680</v>
      </c>
      <c r="E480" s="54">
        <v>700</v>
      </c>
      <c r="F480" s="54">
        <v>710</v>
      </c>
      <c r="G480" s="54">
        <v>720</v>
      </c>
    </row>
    <row r="481" spans="1:7" ht="12.75" customHeight="1">
      <c r="A481" s="36" t="s">
        <v>170</v>
      </c>
      <c r="B481" s="20" t="s">
        <v>173</v>
      </c>
      <c r="C481" s="54"/>
      <c r="D481" s="54"/>
      <c r="E481" s="54"/>
      <c r="F481" s="54"/>
      <c r="G481" s="54"/>
    </row>
    <row r="482" spans="1:7" ht="15" customHeight="1">
      <c r="A482" s="36" t="s">
        <v>171</v>
      </c>
      <c r="B482" s="20" t="s">
        <v>173</v>
      </c>
      <c r="C482" s="54"/>
      <c r="D482" s="54"/>
      <c r="E482" s="54"/>
      <c r="F482" s="54"/>
      <c r="G482" s="54"/>
    </row>
    <row r="483" spans="1:7" ht="32.25" customHeight="1">
      <c r="A483" s="35" t="s">
        <v>274</v>
      </c>
      <c r="B483" s="20" t="s">
        <v>43</v>
      </c>
      <c r="C483" s="54">
        <v>10662</v>
      </c>
      <c r="D483" s="54">
        <v>13674</v>
      </c>
      <c r="E483" s="54">
        <v>13674</v>
      </c>
      <c r="F483" s="54">
        <v>13674</v>
      </c>
      <c r="G483" s="54">
        <v>13674</v>
      </c>
    </row>
    <row r="484" spans="1:7" ht="20.25" customHeight="1">
      <c r="A484" s="35" t="s">
        <v>275</v>
      </c>
      <c r="B484" s="20" t="s">
        <v>43</v>
      </c>
      <c r="C484" s="54">
        <v>10222</v>
      </c>
      <c r="D484" s="54">
        <v>13674</v>
      </c>
      <c r="E484" s="54">
        <v>13674</v>
      </c>
      <c r="F484" s="54">
        <v>13674</v>
      </c>
      <c r="G484" s="54">
        <v>13674</v>
      </c>
    </row>
    <row r="485" spans="1:8" ht="21.75" customHeight="1">
      <c r="A485" s="36" t="s">
        <v>49</v>
      </c>
      <c r="B485" s="20" t="s">
        <v>43</v>
      </c>
      <c r="C485" s="54">
        <v>8888</v>
      </c>
      <c r="D485" s="54">
        <v>13461</v>
      </c>
      <c r="E485" s="54">
        <v>13500</v>
      </c>
      <c r="F485" s="54">
        <v>13450</v>
      </c>
      <c r="G485" s="54">
        <v>13600</v>
      </c>
      <c r="H485" s="42"/>
    </row>
    <row r="486" spans="1:7" ht="19.5" customHeight="1">
      <c r="A486" s="36" t="s">
        <v>17</v>
      </c>
      <c r="B486" s="20"/>
      <c r="C486" s="54"/>
      <c r="D486" s="54"/>
      <c r="E486" s="54"/>
      <c r="F486" s="54"/>
      <c r="G486" s="54"/>
    </row>
    <row r="487" spans="1:7" ht="15" customHeight="1">
      <c r="A487" s="36" t="s">
        <v>45</v>
      </c>
      <c r="B487" s="20" t="s">
        <v>43</v>
      </c>
      <c r="C487" s="54">
        <v>4886</v>
      </c>
      <c r="D487" s="54">
        <v>7373</v>
      </c>
      <c r="E487" s="54">
        <v>7350</v>
      </c>
      <c r="F487" s="54">
        <v>7320</v>
      </c>
      <c r="G487" s="54">
        <v>7350</v>
      </c>
    </row>
    <row r="488" spans="1:7" ht="15" customHeight="1">
      <c r="A488" s="36" t="s">
        <v>46</v>
      </c>
      <c r="B488" s="20"/>
      <c r="C488" s="54"/>
      <c r="D488" s="54"/>
      <c r="E488" s="54"/>
      <c r="F488" s="54"/>
      <c r="G488" s="54"/>
    </row>
    <row r="489" spans="1:7" ht="15" customHeight="1">
      <c r="A489" s="36" t="s">
        <v>47</v>
      </c>
      <c r="B489" s="20" t="s">
        <v>43</v>
      </c>
      <c r="C489" s="54">
        <v>1617</v>
      </c>
      <c r="D489" s="54">
        <v>3246</v>
      </c>
      <c r="E489" s="54">
        <v>3200</v>
      </c>
      <c r="F489" s="54">
        <v>3500</v>
      </c>
      <c r="G489" s="54">
        <v>3450</v>
      </c>
    </row>
    <row r="490" spans="1:7" ht="15" customHeight="1">
      <c r="A490" s="36" t="s">
        <v>48</v>
      </c>
      <c r="B490" s="20" t="s">
        <v>43</v>
      </c>
      <c r="C490" s="54">
        <v>3269</v>
      </c>
      <c r="D490" s="54">
        <v>4127</v>
      </c>
      <c r="E490" s="54">
        <v>4150</v>
      </c>
      <c r="F490" s="54">
        <v>3820</v>
      </c>
      <c r="G490" s="54">
        <v>3900</v>
      </c>
    </row>
    <row r="491" spans="1:7" ht="15" customHeight="1">
      <c r="A491" s="36" t="s">
        <v>44</v>
      </c>
      <c r="B491" s="20"/>
      <c r="C491" s="54"/>
      <c r="D491" s="54"/>
      <c r="E491" s="54"/>
      <c r="F491" s="54"/>
      <c r="G491" s="54"/>
    </row>
    <row r="492" spans="1:7" ht="15" customHeight="1">
      <c r="A492" s="36" t="s">
        <v>166</v>
      </c>
      <c r="B492" s="20" t="s">
        <v>43</v>
      </c>
      <c r="C492" s="54">
        <v>1617</v>
      </c>
      <c r="D492" s="54">
        <v>3246</v>
      </c>
      <c r="E492" s="54">
        <v>3200</v>
      </c>
      <c r="F492" s="54">
        <v>3500</v>
      </c>
      <c r="G492" s="54">
        <v>3450</v>
      </c>
    </row>
    <row r="493" spans="1:7" ht="15" customHeight="1">
      <c r="A493" s="36" t="s">
        <v>165</v>
      </c>
      <c r="B493" s="20" t="s">
        <v>43</v>
      </c>
      <c r="C493" s="54">
        <v>245</v>
      </c>
      <c r="D493" s="54">
        <v>1673</v>
      </c>
      <c r="E493" s="54">
        <v>1800</v>
      </c>
      <c r="F493" s="54">
        <v>1550</v>
      </c>
      <c r="G493" s="54">
        <v>1900</v>
      </c>
    </row>
    <row r="494" spans="1:7" ht="15" customHeight="1">
      <c r="A494" s="36" t="s">
        <v>216</v>
      </c>
      <c r="B494" s="20" t="s">
        <v>43</v>
      </c>
      <c r="C494" s="54">
        <v>2009</v>
      </c>
      <c r="D494" s="54">
        <v>1741</v>
      </c>
      <c r="E494" s="54">
        <v>2000</v>
      </c>
      <c r="F494" s="54">
        <v>2000</v>
      </c>
      <c r="G494" s="54">
        <v>2000</v>
      </c>
    </row>
    <row r="495" spans="1:7" ht="15" customHeight="1">
      <c r="A495" s="36" t="s">
        <v>217</v>
      </c>
      <c r="B495" s="20" t="s">
        <v>43</v>
      </c>
      <c r="C495" s="54"/>
      <c r="D495" s="54"/>
      <c r="E495" s="54"/>
      <c r="F495" s="54"/>
      <c r="G495" s="54"/>
    </row>
    <row r="496" spans="1:8" ht="15.75">
      <c r="A496" s="36" t="s">
        <v>218</v>
      </c>
      <c r="B496" s="20" t="s">
        <v>43</v>
      </c>
      <c r="C496" s="54">
        <v>1454</v>
      </c>
      <c r="D496" s="54">
        <v>3259</v>
      </c>
      <c r="E496" s="54">
        <v>3100</v>
      </c>
      <c r="F496" s="54">
        <v>3200</v>
      </c>
      <c r="G496" s="54">
        <v>3260</v>
      </c>
      <c r="H496" s="41"/>
    </row>
    <row r="497" spans="1:7" ht="15.75">
      <c r="A497" s="35" t="s">
        <v>255</v>
      </c>
      <c r="B497" s="20" t="s">
        <v>43</v>
      </c>
      <c r="C497" s="54">
        <v>432</v>
      </c>
      <c r="D497" s="54">
        <v>500</v>
      </c>
      <c r="E497" s="54">
        <v>400</v>
      </c>
      <c r="F497" s="54">
        <v>500</v>
      </c>
      <c r="G497" s="54">
        <v>450</v>
      </c>
    </row>
    <row r="498" spans="1:7" ht="15.75">
      <c r="A498" s="35" t="s">
        <v>253</v>
      </c>
      <c r="B498" s="20" t="s">
        <v>43</v>
      </c>
      <c r="C498" s="54">
        <v>221</v>
      </c>
      <c r="D498" s="54">
        <v>833</v>
      </c>
      <c r="E498" s="54">
        <v>850</v>
      </c>
      <c r="F498" s="54">
        <v>800</v>
      </c>
      <c r="G498" s="54">
        <v>810</v>
      </c>
    </row>
    <row r="499" spans="1:7" ht="15.75">
      <c r="A499" s="35" t="s">
        <v>254</v>
      </c>
      <c r="B499" s="20" t="s">
        <v>43</v>
      </c>
      <c r="C499" s="54">
        <v>801</v>
      </c>
      <c r="D499" s="54">
        <v>1926</v>
      </c>
      <c r="E499" s="54">
        <v>1850</v>
      </c>
      <c r="F499" s="54">
        <v>1900</v>
      </c>
      <c r="G499" s="54">
        <v>2000</v>
      </c>
    </row>
    <row r="500" spans="1:7" ht="15.75">
      <c r="A500" s="36" t="s">
        <v>219</v>
      </c>
      <c r="B500" s="20" t="s">
        <v>43</v>
      </c>
      <c r="C500" s="54"/>
      <c r="D500" s="54"/>
      <c r="E500" s="54"/>
      <c r="F500" s="54"/>
      <c r="G500" s="54"/>
    </row>
    <row r="501" spans="1:7" ht="16.5" customHeight="1">
      <c r="A501" s="36" t="s">
        <v>220</v>
      </c>
      <c r="B501" s="20" t="s">
        <v>43</v>
      </c>
      <c r="C501" s="54">
        <v>539</v>
      </c>
      <c r="D501" s="54">
        <v>1088</v>
      </c>
      <c r="E501" s="54">
        <v>1050</v>
      </c>
      <c r="F501" s="54">
        <v>930</v>
      </c>
      <c r="G501" s="54">
        <v>990</v>
      </c>
    </row>
    <row r="502" spans="1:7" ht="16.5" customHeight="1">
      <c r="A502" s="325" t="s">
        <v>401</v>
      </c>
      <c r="B502" s="325"/>
      <c r="C502" s="325"/>
      <c r="D502" s="325"/>
      <c r="E502" s="325"/>
      <c r="F502" s="325"/>
      <c r="G502" s="325"/>
    </row>
    <row r="503" spans="1:7" ht="16.5" customHeight="1">
      <c r="A503" s="155" t="s">
        <v>402</v>
      </c>
      <c r="B503" s="34" t="s">
        <v>58</v>
      </c>
      <c r="C503" s="57">
        <v>1015943</v>
      </c>
      <c r="D503" s="57">
        <f>C503*1.045</f>
        <v>1061660.4349999998</v>
      </c>
      <c r="E503" s="57">
        <f>D503*0.95</f>
        <v>1008577.4132499998</v>
      </c>
      <c r="F503" s="319">
        <v>1057817.2</v>
      </c>
      <c r="G503" s="319">
        <v>1073684.5</v>
      </c>
    </row>
    <row r="504" spans="1:7" ht="33" customHeight="1">
      <c r="A504" s="156" t="s">
        <v>403</v>
      </c>
      <c r="B504" s="34" t="s">
        <v>58</v>
      </c>
      <c r="C504" s="57">
        <f>C503-C505</f>
        <v>100552</v>
      </c>
      <c r="D504" s="57">
        <f>D503-D505</f>
        <v>146245.75099999981</v>
      </c>
      <c r="E504" s="57">
        <f>E503-E505</f>
        <v>171292.2418899997</v>
      </c>
      <c r="F504" s="57">
        <f>F503-F505</f>
        <v>105582.29778559995</v>
      </c>
      <c r="G504" s="57">
        <f>G503-G505</f>
        <v>107008.70569702401</v>
      </c>
    </row>
    <row r="505" spans="1:12" ht="29.25" customHeight="1">
      <c r="A505" s="155" t="s">
        <v>404</v>
      </c>
      <c r="B505" s="34" t="s">
        <v>58</v>
      </c>
      <c r="C505" s="57">
        <f>C507+C520+C525+C527+C528+C529+C530+C531+C532+C533+C534+C535+C536+C537+C538+C565+C567+C569+C571</f>
        <v>915391</v>
      </c>
      <c r="D505" s="57">
        <f>D507+D520+D525+D527+D528+D529+D530+D531+D532+D533+D534+D535+D536+D537+D565+D567+D569+D571</f>
        <v>915414.684</v>
      </c>
      <c r="E505" s="57">
        <f>E507+E520+E525+E527+E529+E528+E530+E531+E532+E533+E534+E535+E536+E537+E565+E567+E569+E571</f>
        <v>837285.17136</v>
      </c>
      <c r="F505" s="57">
        <f>F507+F520+F525+F527+F528+F529+F530+F531+F532+F533+F534+F535+F536+F537+F565+F567+F569+F571</f>
        <v>952234.9022144</v>
      </c>
      <c r="G505" s="57">
        <f>G507+G520+G525+G527+G528+G529+G530+G531+G532+G533+G534+G535+G536+G537+G565+G567+G569+G571</f>
        <v>966675.794302976</v>
      </c>
      <c r="H505" s="66"/>
      <c r="I505" s="66"/>
      <c r="J505" s="66"/>
      <c r="K505" s="67"/>
      <c r="L505" s="67"/>
    </row>
    <row r="506" spans="1:7" ht="16.5" customHeight="1">
      <c r="A506" s="157" t="s">
        <v>426</v>
      </c>
      <c r="B506" s="33"/>
      <c r="C506" s="57"/>
      <c r="D506" s="57"/>
      <c r="E506" s="57"/>
      <c r="F506" s="57"/>
      <c r="G506" s="57"/>
    </row>
    <row r="507" spans="1:7" ht="16.5" customHeight="1">
      <c r="A507" s="158" t="s">
        <v>299</v>
      </c>
      <c r="B507" s="34" t="s">
        <v>58</v>
      </c>
      <c r="C507" s="159">
        <v>576737</v>
      </c>
      <c r="D507" s="159">
        <f>SUM(D508:D518)</f>
        <v>426983</v>
      </c>
      <c r="E507" s="159">
        <f>SUM(E508:E518)</f>
        <v>380280</v>
      </c>
      <c r="F507" s="159">
        <f>SUM(F508:F518)</f>
        <v>408300</v>
      </c>
      <c r="G507" s="159">
        <f>SUM(G508:G518)</f>
        <v>426560</v>
      </c>
    </row>
    <row r="508" spans="1:7" ht="16.5" customHeight="1">
      <c r="A508" s="60" t="s">
        <v>361</v>
      </c>
      <c r="B508" s="61" t="s">
        <v>58</v>
      </c>
      <c r="C508" s="62">
        <v>36788</v>
      </c>
      <c r="D508" s="62">
        <v>25800</v>
      </c>
      <c r="E508" s="62">
        <v>28120</v>
      </c>
      <c r="F508" s="62">
        <v>29500</v>
      </c>
      <c r="G508" s="62">
        <v>30560</v>
      </c>
    </row>
    <row r="509" spans="1:7" ht="16.5" customHeight="1">
      <c r="A509" s="60" t="s">
        <v>362</v>
      </c>
      <c r="B509" s="61" t="s">
        <v>58</v>
      </c>
      <c r="C509" s="62">
        <v>64918</v>
      </c>
      <c r="D509" s="62">
        <v>55641</v>
      </c>
      <c r="E509" s="62">
        <v>25800</v>
      </c>
      <c r="F509" s="62">
        <v>25900</v>
      </c>
      <c r="G509" s="62">
        <v>36000</v>
      </c>
    </row>
    <row r="510" spans="1:7" ht="16.5" customHeight="1">
      <c r="A510" s="60" t="s">
        <v>372</v>
      </c>
      <c r="B510" s="61" t="s">
        <v>58</v>
      </c>
      <c r="C510" s="62">
        <v>25012</v>
      </c>
      <c r="D510" s="62">
        <v>25000</v>
      </c>
      <c r="E510" s="62">
        <v>25000</v>
      </c>
      <c r="F510" s="62">
        <v>25000</v>
      </c>
      <c r="G510" s="62">
        <v>25000</v>
      </c>
    </row>
    <row r="511" spans="1:7" ht="16.5" customHeight="1">
      <c r="A511" s="60" t="s">
        <v>364</v>
      </c>
      <c r="B511" s="61" t="s">
        <v>58</v>
      </c>
      <c r="C511" s="62">
        <v>25000</v>
      </c>
      <c r="D511" s="62">
        <v>25000</v>
      </c>
      <c r="E511" s="62">
        <v>25000</v>
      </c>
      <c r="F511" s="62">
        <v>25000</v>
      </c>
      <c r="G511" s="62">
        <v>25000</v>
      </c>
    </row>
    <row r="512" spans="1:7" ht="16.5" customHeight="1">
      <c r="A512" s="60" t="s">
        <v>405</v>
      </c>
      <c r="B512" s="61" t="s">
        <v>58</v>
      </c>
      <c r="C512" s="62">
        <v>37717</v>
      </c>
      <c r="D512" s="62">
        <v>38000</v>
      </c>
      <c r="E512" s="62">
        <v>38000</v>
      </c>
      <c r="F512" s="62">
        <v>39000</v>
      </c>
      <c r="G512" s="62">
        <v>40000</v>
      </c>
    </row>
    <row r="513" spans="1:7" ht="16.5" customHeight="1">
      <c r="A513" s="60" t="s">
        <v>406</v>
      </c>
      <c r="B513" s="61" t="s">
        <v>58</v>
      </c>
      <c r="C513" s="62">
        <v>27777</v>
      </c>
      <c r="D513" s="62">
        <v>33840</v>
      </c>
      <c r="E513" s="62">
        <v>15000</v>
      </c>
      <c r="F513" s="62">
        <v>15000</v>
      </c>
      <c r="G513" s="62">
        <v>15000</v>
      </c>
    </row>
    <row r="514" spans="1:7" ht="16.5" customHeight="1">
      <c r="A514" s="60" t="s">
        <v>407</v>
      </c>
      <c r="B514" s="61" t="s">
        <v>58</v>
      </c>
      <c r="C514" s="62">
        <v>219650</v>
      </c>
      <c r="D514" s="62">
        <v>118000</v>
      </c>
      <c r="E514" s="62">
        <v>120000</v>
      </c>
      <c r="F514" s="62">
        <v>150000</v>
      </c>
      <c r="G514" s="62">
        <v>150000</v>
      </c>
    </row>
    <row r="515" spans="1:7" ht="16.5" customHeight="1">
      <c r="A515" s="60" t="s">
        <v>408</v>
      </c>
      <c r="B515" s="61" t="s">
        <v>58</v>
      </c>
      <c r="C515" s="62">
        <v>114418</v>
      </c>
      <c r="D515" s="62">
        <v>61248</v>
      </c>
      <c r="E515" s="62">
        <v>63000</v>
      </c>
      <c r="F515" s="62">
        <v>65000</v>
      </c>
      <c r="G515" s="62">
        <v>70000</v>
      </c>
    </row>
    <row r="516" spans="1:7" ht="16.5" customHeight="1">
      <c r="A516" s="60" t="s">
        <v>365</v>
      </c>
      <c r="B516" s="61" t="s">
        <v>58</v>
      </c>
      <c r="C516" s="62">
        <v>14266</v>
      </c>
      <c r="D516" s="62">
        <v>35000</v>
      </c>
      <c r="E516" s="62">
        <v>36500</v>
      </c>
      <c r="F516" s="62">
        <v>30000</v>
      </c>
      <c r="G516" s="62">
        <v>30500</v>
      </c>
    </row>
    <row r="517" spans="1:7" ht="16.5" customHeight="1">
      <c r="A517" s="60" t="s">
        <v>409</v>
      </c>
      <c r="B517" s="61" t="s">
        <v>410</v>
      </c>
      <c r="C517" s="62">
        <v>2712</v>
      </c>
      <c r="D517" s="62">
        <v>1000</v>
      </c>
      <c r="E517" s="62"/>
      <c r="F517" s="62"/>
      <c r="G517" s="62"/>
    </row>
    <row r="518" spans="1:7" ht="16.5" customHeight="1">
      <c r="A518" s="60" t="s">
        <v>399</v>
      </c>
      <c r="B518" s="61" t="s">
        <v>410</v>
      </c>
      <c r="C518" s="62">
        <v>8479</v>
      </c>
      <c r="D518" s="62">
        <v>8454</v>
      </c>
      <c r="E518" s="62">
        <v>3860</v>
      </c>
      <c r="F518" s="62">
        <v>3900</v>
      </c>
      <c r="G518" s="62">
        <v>4500</v>
      </c>
    </row>
    <row r="519" spans="1:7" ht="16.5" customHeight="1">
      <c r="A519" s="60"/>
      <c r="B519" s="61"/>
      <c r="C519" s="62"/>
      <c r="D519" s="62"/>
      <c r="E519" s="62"/>
      <c r="F519" s="62"/>
      <c r="G519" s="62"/>
    </row>
    <row r="520" spans="1:12" ht="30" customHeight="1">
      <c r="A520" s="160" t="s">
        <v>300</v>
      </c>
      <c r="B520" s="161" t="s">
        <v>58</v>
      </c>
      <c r="C520" s="162">
        <v>217327</v>
      </c>
      <c r="D520" s="162">
        <f>D521+D522+D523</f>
        <v>397714</v>
      </c>
      <c r="E520" s="162">
        <f>E521+E522+E523</f>
        <v>228070</v>
      </c>
      <c r="F520" s="162">
        <f>F521+F522+F523</f>
        <v>418500</v>
      </c>
      <c r="G520" s="162">
        <f>G521+G522+G523</f>
        <v>429000</v>
      </c>
      <c r="H520" s="41"/>
      <c r="I520" s="41"/>
      <c r="J520" s="41"/>
      <c r="K520" s="41"/>
      <c r="L520" s="41"/>
    </row>
    <row r="521" spans="1:7" ht="16.5" customHeight="1">
      <c r="A521" s="63" t="s">
        <v>330</v>
      </c>
      <c r="B521" s="64" t="s">
        <v>58</v>
      </c>
      <c r="C521" s="65">
        <v>396</v>
      </c>
      <c r="D521" s="65">
        <v>500</v>
      </c>
      <c r="E521" s="65">
        <v>500</v>
      </c>
      <c r="F521" s="65">
        <v>500</v>
      </c>
      <c r="G521" s="65">
        <v>500</v>
      </c>
    </row>
    <row r="522" spans="1:7" ht="16.5" customHeight="1">
      <c r="A522" s="63" t="s">
        <v>342</v>
      </c>
      <c r="B522" s="64" t="s">
        <v>58</v>
      </c>
      <c r="C522" s="65">
        <v>154649</v>
      </c>
      <c r="D522" s="65">
        <v>290000</v>
      </c>
      <c r="E522" s="65">
        <v>115000</v>
      </c>
      <c r="F522" s="65">
        <v>300000</v>
      </c>
      <c r="G522" s="65">
        <v>300000</v>
      </c>
    </row>
    <row r="523" spans="1:7" ht="16.5" customHeight="1">
      <c r="A523" s="63" t="s">
        <v>346</v>
      </c>
      <c r="B523" s="64" t="s">
        <v>58</v>
      </c>
      <c r="C523" s="65">
        <v>62282</v>
      </c>
      <c r="D523" s="65">
        <v>107214</v>
      </c>
      <c r="E523" s="65">
        <v>112570</v>
      </c>
      <c r="F523" s="65">
        <v>118000</v>
      </c>
      <c r="G523" s="65">
        <v>128500</v>
      </c>
    </row>
    <row r="524" spans="1:7" ht="16.5" customHeight="1">
      <c r="A524" s="63"/>
      <c r="B524" s="64"/>
      <c r="C524" s="65"/>
      <c r="D524" s="65"/>
      <c r="E524" s="65"/>
      <c r="F524" s="65"/>
      <c r="G524" s="65"/>
    </row>
    <row r="525" spans="1:7" ht="60.75" customHeight="1">
      <c r="A525" s="160" t="s">
        <v>315</v>
      </c>
      <c r="B525" s="163" t="s">
        <v>58</v>
      </c>
      <c r="C525" s="162">
        <v>49494</v>
      </c>
      <c r="D525" s="162">
        <f>C525*1.04</f>
        <v>51473.76</v>
      </c>
      <c r="E525" s="162">
        <f>D525*1.04</f>
        <v>53532.7104</v>
      </c>
      <c r="F525" s="162">
        <f>E525*1.04</f>
        <v>55674.018816</v>
      </c>
      <c r="G525" s="162">
        <f>F525*1.04</f>
        <v>57900.97956864</v>
      </c>
    </row>
    <row r="526" spans="1:7" ht="16.5" customHeight="1">
      <c r="A526" s="36"/>
      <c r="B526" s="20"/>
      <c r="C526" s="54"/>
      <c r="D526" s="54"/>
      <c r="E526" s="54"/>
      <c r="F526" s="54"/>
      <c r="G526" s="54"/>
    </row>
    <row r="527" spans="1:7" ht="59.25" customHeight="1">
      <c r="A527" s="30" t="s">
        <v>314</v>
      </c>
      <c r="B527" s="34" t="s">
        <v>58</v>
      </c>
      <c r="C527" s="159"/>
      <c r="D527" s="159"/>
      <c r="E527" s="159"/>
      <c r="F527" s="159"/>
      <c r="G527" s="159"/>
    </row>
    <row r="528" spans="1:7" ht="15.75">
      <c r="A528" s="160" t="s">
        <v>301</v>
      </c>
      <c r="B528" s="163" t="s">
        <v>58</v>
      </c>
      <c r="C528" s="159"/>
      <c r="D528" s="159"/>
      <c r="E528" s="159"/>
      <c r="F528" s="159"/>
      <c r="G528" s="159"/>
    </row>
    <row r="529" spans="1:7" ht="45">
      <c r="A529" s="160" t="s">
        <v>302</v>
      </c>
      <c r="B529" s="163" t="s">
        <v>58</v>
      </c>
      <c r="C529" s="162">
        <v>7227</v>
      </c>
      <c r="D529" s="162">
        <v>10731</v>
      </c>
      <c r="E529" s="162">
        <f>D529*1.04</f>
        <v>11160.24</v>
      </c>
      <c r="F529" s="162">
        <f>E529*1.04</f>
        <v>11606.6496</v>
      </c>
      <c r="G529" s="162">
        <f>F529*1.04</f>
        <v>12070.915584</v>
      </c>
    </row>
    <row r="530" spans="1:7" ht="29.25" customHeight="1">
      <c r="A530" s="164" t="s">
        <v>304</v>
      </c>
      <c r="B530" s="33" t="s">
        <v>58</v>
      </c>
      <c r="C530" s="57"/>
      <c r="D530" s="57"/>
      <c r="E530" s="57"/>
      <c r="F530" s="57"/>
      <c r="G530" s="57"/>
    </row>
    <row r="531" spans="1:7" ht="15.75">
      <c r="A531" s="160" t="s">
        <v>303</v>
      </c>
      <c r="B531" s="33" t="s">
        <v>58</v>
      </c>
      <c r="C531" s="57">
        <v>39442.2</v>
      </c>
      <c r="D531" s="57"/>
      <c r="E531" s="57"/>
      <c r="F531" s="57"/>
      <c r="G531" s="57"/>
    </row>
    <row r="532" spans="1:7" ht="30">
      <c r="A532" s="160" t="s">
        <v>305</v>
      </c>
      <c r="B532" s="33" t="s">
        <v>58</v>
      </c>
      <c r="C532" s="57"/>
      <c r="D532" s="57"/>
      <c r="E532" s="57"/>
      <c r="F532" s="57"/>
      <c r="G532" s="57"/>
    </row>
    <row r="533" spans="1:7" ht="30">
      <c r="A533" s="30" t="s">
        <v>306</v>
      </c>
      <c r="B533" s="33" t="s">
        <v>58</v>
      </c>
      <c r="C533" s="165"/>
      <c r="D533" s="165"/>
      <c r="E533" s="165"/>
      <c r="F533" s="165"/>
      <c r="G533" s="159"/>
    </row>
    <row r="534" spans="1:7" ht="30.75" customHeight="1">
      <c r="A534" s="160" t="s">
        <v>307</v>
      </c>
      <c r="B534" s="34" t="s">
        <v>58</v>
      </c>
      <c r="C534" s="57">
        <v>16903.8</v>
      </c>
      <c r="D534" s="57"/>
      <c r="E534" s="57"/>
      <c r="F534" s="57"/>
      <c r="G534" s="57"/>
    </row>
    <row r="535" spans="1:7" ht="30">
      <c r="A535" s="30" t="s">
        <v>316</v>
      </c>
      <c r="B535" s="34" t="s">
        <v>58</v>
      </c>
      <c r="C535" s="57"/>
      <c r="D535" s="57"/>
      <c r="E535" s="57"/>
      <c r="F535" s="57"/>
      <c r="G535" s="57"/>
    </row>
    <row r="536" spans="1:7" ht="45">
      <c r="A536" s="158" t="s">
        <v>308</v>
      </c>
      <c r="B536" s="34" t="s">
        <v>58</v>
      </c>
      <c r="C536" s="57"/>
      <c r="D536" s="57"/>
      <c r="E536" s="57"/>
      <c r="F536" s="57"/>
      <c r="G536" s="57"/>
    </row>
    <row r="537" spans="1:7" ht="42.75" customHeight="1">
      <c r="A537" s="30" t="s">
        <v>309</v>
      </c>
      <c r="B537" s="34" t="s">
        <v>58</v>
      </c>
      <c r="C537" s="159">
        <v>6645</v>
      </c>
      <c r="D537" s="159">
        <f>D538+D549+D558+D563</f>
        <v>22420.899999999998</v>
      </c>
      <c r="E537" s="159">
        <f>E538+E549+E558+E563</f>
        <v>157846.9</v>
      </c>
      <c r="F537" s="159">
        <f>F538+F549+F558+F563</f>
        <v>50965.1</v>
      </c>
      <c r="G537" s="159">
        <f>G538+G549+G558+G563</f>
        <v>33000</v>
      </c>
    </row>
    <row r="538" spans="1:7" ht="15.75" customHeight="1">
      <c r="A538" s="166" t="s">
        <v>320</v>
      </c>
      <c r="B538" s="350" t="s">
        <v>58</v>
      </c>
      <c r="C538" s="361">
        <f>C541+C543+C548+C544</f>
        <v>0</v>
      </c>
      <c r="D538" s="361">
        <f>D541+D543+D548+D544</f>
        <v>3653.3</v>
      </c>
      <c r="E538" s="361">
        <f>E544+E545</f>
        <v>1200</v>
      </c>
      <c r="F538" s="361">
        <f>F541+F543+F548+F544</f>
        <v>6000</v>
      </c>
      <c r="G538" s="361">
        <f>G541+G543+G548+G544</f>
        <v>0</v>
      </c>
    </row>
    <row r="539" spans="1:7" ht="14.25" customHeight="1" thickBot="1">
      <c r="A539" s="167" t="s">
        <v>321</v>
      </c>
      <c r="B539" s="360"/>
      <c r="C539" s="362"/>
      <c r="D539" s="362"/>
      <c r="E539" s="362"/>
      <c r="F539" s="362"/>
      <c r="G539" s="362"/>
    </row>
    <row r="540" spans="1:7" ht="13.5" customHeight="1">
      <c r="A540" s="168" t="s">
        <v>322</v>
      </c>
      <c r="B540" s="169"/>
      <c r="C540" s="170"/>
      <c r="D540" s="170"/>
      <c r="E540" s="171"/>
      <c r="F540" s="170"/>
      <c r="G540" s="170"/>
    </row>
    <row r="541" spans="1:7" ht="19.5" customHeight="1">
      <c r="A541" s="172" t="s">
        <v>374</v>
      </c>
      <c r="B541" s="350" t="s">
        <v>58</v>
      </c>
      <c r="C541" s="363"/>
      <c r="D541" s="363">
        <v>3653.3</v>
      </c>
      <c r="E541" s="363"/>
      <c r="F541" s="363"/>
      <c r="G541" s="173"/>
    </row>
    <row r="542" spans="1:7" ht="15" customHeight="1">
      <c r="A542" s="174" t="s">
        <v>375</v>
      </c>
      <c r="B542" s="351"/>
      <c r="C542" s="364"/>
      <c r="D542" s="364"/>
      <c r="E542" s="364"/>
      <c r="F542" s="364"/>
      <c r="G542" s="175"/>
    </row>
    <row r="543" spans="1:7" ht="18.75" customHeight="1">
      <c r="A543" s="176" t="s">
        <v>331</v>
      </c>
      <c r="B543" s="350" t="s">
        <v>58</v>
      </c>
      <c r="C543" s="173"/>
      <c r="D543" s="173"/>
      <c r="E543" s="173"/>
      <c r="F543" s="173"/>
      <c r="G543" s="173"/>
    </row>
    <row r="544" spans="1:7" ht="16.5" customHeight="1">
      <c r="A544" s="177" t="s">
        <v>332</v>
      </c>
      <c r="B544" s="360"/>
      <c r="C544" s="178"/>
      <c r="D544" s="178"/>
      <c r="E544" s="178"/>
      <c r="F544" s="178">
        <v>3500</v>
      </c>
      <c r="G544" s="178"/>
    </row>
    <row r="545" spans="1:7" ht="16.5" customHeight="1">
      <c r="A545" s="179" t="s">
        <v>411</v>
      </c>
      <c r="B545" s="350" t="s">
        <v>58</v>
      </c>
      <c r="C545" s="175"/>
      <c r="D545" s="175"/>
      <c r="E545" s="175">
        <v>1200</v>
      </c>
      <c r="F545" s="175"/>
      <c r="G545" s="175"/>
    </row>
    <row r="546" spans="1:7" ht="16.5" customHeight="1">
      <c r="A546" s="180" t="s">
        <v>412</v>
      </c>
      <c r="B546" s="360"/>
      <c r="C546" s="175"/>
      <c r="D546" s="175"/>
      <c r="E546" s="175"/>
      <c r="F546" s="175"/>
      <c r="G546" s="175"/>
    </row>
    <row r="547" spans="1:7" ht="16.5" customHeight="1">
      <c r="A547" s="176" t="s">
        <v>323</v>
      </c>
      <c r="B547" s="350" t="s">
        <v>58</v>
      </c>
      <c r="C547" s="173"/>
      <c r="D547" s="173"/>
      <c r="E547" s="173"/>
      <c r="F547" s="173"/>
      <c r="G547" s="173"/>
    </row>
    <row r="548" spans="1:7" ht="13.5" customHeight="1">
      <c r="A548" s="177" t="s">
        <v>324</v>
      </c>
      <c r="B548" s="360"/>
      <c r="C548" s="178"/>
      <c r="D548" s="178"/>
      <c r="E548" s="178"/>
      <c r="F548" s="178">
        <v>2500</v>
      </c>
      <c r="G548" s="178"/>
    </row>
    <row r="549" spans="1:7" ht="13.5" customHeight="1">
      <c r="A549" s="166" t="s">
        <v>333</v>
      </c>
      <c r="B549" s="350"/>
      <c r="C549" s="358">
        <f>C552+C554+C556</f>
        <v>0</v>
      </c>
      <c r="D549" s="358">
        <f>D552+D554+D556</f>
        <v>18767.6</v>
      </c>
      <c r="E549" s="358">
        <f>E552+E554+E556</f>
        <v>8000</v>
      </c>
      <c r="F549" s="358">
        <f>F552+F554+F556</f>
        <v>10000</v>
      </c>
      <c r="G549" s="358">
        <f>G552+G554+G556</f>
        <v>0</v>
      </c>
    </row>
    <row r="550" spans="1:7" ht="16.5" customHeight="1" thickBot="1">
      <c r="A550" s="167" t="s">
        <v>321</v>
      </c>
      <c r="B550" s="360"/>
      <c r="C550" s="359"/>
      <c r="D550" s="359"/>
      <c r="E550" s="359"/>
      <c r="F550" s="359"/>
      <c r="G550" s="359"/>
    </row>
    <row r="551" spans="1:7" ht="15.75" customHeight="1">
      <c r="A551" s="168" t="s">
        <v>322</v>
      </c>
      <c r="B551" s="169"/>
      <c r="C551" s="181"/>
      <c r="D551" s="181"/>
      <c r="E551" s="181"/>
      <c r="F551" s="181"/>
      <c r="G551" s="181"/>
    </row>
    <row r="552" spans="1:7" ht="21" customHeight="1">
      <c r="A552" s="172" t="s">
        <v>396</v>
      </c>
      <c r="B552" s="350" t="s">
        <v>58</v>
      </c>
      <c r="C552" s="348"/>
      <c r="D552" s="348">
        <v>18767.6</v>
      </c>
      <c r="E552" s="348"/>
      <c r="F552" s="348"/>
      <c r="G552" s="346"/>
    </row>
    <row r="553" spans="1:7" ht="18" customHeight="1">
      <c r="A553" s="174" t="s">
        <v>397</v>
      </c>
      <c r="B553" s="360"/>
      <c r="C553" s="349"/>
      <c r="D553" s="349"/>
      <c r="E553" s="349"/>
      <c r="F553" s="349"/>
      <c r="G553" s="347"/>
    </row>
    <row r="554" spans="1:7" ht="15" customHeight="1">
      <c r="A554" s="172" t="s">
        <v>334</v>
      </c>
      <c r="B554" s="350" t="s">
        <v>58</v>
      </c>
      <c r="C554" s="348"/>
      <c r="D554" s="348"/>
      <c r="E554" s="348">
        <v>8000</v>
      </c>
      <c r="F554" s="348"/>
      <c r="G554" s="346"/>
    </row>
    <row r="555" spans="1:7" ht="18.75" customHeight="1">
      <c r="A555" s="174" t="s">
        <v>335</v>
      </c>
      <c r="B555" s="360"/>
      <c r="C555" s="349"/>
      <c r="D555" s="349"/>
      <c r="E555" s="349"/>
      <c r="F555" s="349"/>
      <c r="G555" s="347"/>
    </row>
    <row r="556" spans="1:7" ht="15" customHeight="1">
      <c r="A556" s="172" t="s">
        <v>336</v>
      </c>
      <c r="B556" s="350" t="s">
        <v>58</v>
      </c>
      <c r="C556" s="352"/>
      <c r="D556" s="352"/>
      <c r="E556" s="354"/>
      <c r="F556" s="348">
        <v>10000</v>
      </c>
      <c r="G556" s="346"/>
    </row>
    <row r="557" spans="1:7" ht="14.25" customHeight="1">
      <c r="A557" s="182" t="s">
        <v>337</v>
      </c>
      <c r="B557" s="351"/>
      <c r="C557" s="353"/>
      <c r="D557" s="353"/>
      <c r="E557" s="355"/>
      <c r="F557" s="356"/>
      <c r="G557" s="357"/>
    </row>
    <row r="558" spans="1:7" ht="21.75" customHeight="1">
      <c r="A558" s="183" t="s">
        <v>338</v>
      </c>
      <c r="B558" s="184" t="s">
        <v>58</v>
      </c>
      <c r="C558" s="185">
        <f>C560+C561+C562</f>
        <v>0</v>
      </c>
      <c r="D558" s="185">
        <f>D560+D561+D562</f>
        <v>0</v>
      </c>
      <c r="E558" s="185">
        <f>E560+E561+E562</f>
        <v>135000</v>
      </c>
      <c r="F558" s="185">
        <f>F560+F561+F562</f>
        <v>22000</v>
      </c>
      <c r="G558" s="185">
        <f>G560+G561+G562</f>
        <v>33000</v>
      </c>
    </row>
    <row r="559" spans="1:7" ht="15" customHeight="1">
      <c r="A559" s="186" t="s">
        <v>322</v>
      </c>
      <c r="B559" s="184"/>
      <c r="C559" s="187"/>
      <c r="D559" s="187"/>
      <c r="E559" s="187"/>
      <c r="F559" s="187"/>
      <c r="G559" s="314"/>
    </row>
    <row r="560" spans="1:7" ht="34.5" customHeight="1">
      <c r="A560" s="174" t="s">
        <v>339</v>
      </c>
      <c r="B560" s="316" t="s">
        <v>58</v>
      </c>
      <c r="C560" s="315"/>
      <c r="D560" s="315"/>
      <c r="E560" s="188">
        <v>135000</v>
      </c>
      <c r="F560" s="315"/>
      <c r="G560" s="314"/>
    </row>
    <row r="561" spans="1:7" ht="15.75">
      <c r="A561" s="186" t="s">
        <v>340</v>
      </c>
      <c r="B561" s="316" t="s">
        <v>58</v>
      </c>
      <c r="C561" s="317"/>
      <c r="D561" s="317"/>
      <c r="E561" s="317"/>
      <c r="F561" s="189">
        <v>22000</v>
      </c>
      <c r="G561" s="175"/>
    </row>
    <row r="562" spans="1:7" ht="31.5" customHeight="1">
      <c r="A562" s="174" t="s">
        <v>341</v>
      </c>
      <c r="B562" s="169" t="s">
        <v>58</v>
      </c>
      <c r="C562" s="190"/>
      <c r="D562" s="190"/>
      <c r="E562" s="190"/>
      <c r="F562" s="170"/>
      <c r="G562" s="188">
        <v>33000</v>
      </c>
    </row>
    <row r="563" spans="1:7" ht="60.75" customHeight="1">
      <c r="A563" s="191" t="s">
        <v>413</v>
      </c>
      <c r="B563" s="169" t="s">
        <v>58</v>
      </c>
      <c r="C563" s="190"/>
      <c r="D563" s="190"/>
      <c r="E563" s="190">
        <v>13646.9</v>
      </c>
      <c r="F563" s="190">
        <v>12965.1</v>
      </c>
      <c r="G563" s="188"/>
    </row>
    <row r="564" spans="1:7" ht="13.5" customHeight="1">
      <c r="A564" s="192"/>
      <c r="B564" s="193"/>
      <c r="C564" s="194"/>
      <c r="D564" s="194"/>
      <c r="E564" s="194"/>
      <c r="F564" s="195"/>
      <c r="G564" s="196"/>
    </row>
    <row r="565" spans="1:7" ht="19.5" customHeight="1">
      <c r="A565" s="192" t="s">
        <v>310</v>
      </c>
      <c r="B565" s="193" t="s">
        <v>58</v>
      </c>
      <c r="C565" s="197">
        <v>1063</v>
      </c>
      <c r="D565" s="197">
        <v>5519.6</v>
      </c>
      <c r="E565" s="197">
        <v>5800</v>
      </c>
      <c r="F565" s="197">
        <v>6570</v>
      </c>
      <c r="G565" s="198">
        <v>7500</v>
      </c>
    </row>
    <row r="566" spans="1:7" ht="13.5" customHeight="1">
      <c r="A566" s="174"/>
      <c r="B566" s="169"/>
      <c r="C566" s="190"/>
      <c r="D566" s="190"/>
      <c r="E566" s="190"/>
      <c r="F566" s="199"/>
      <c r="G566" s="200"/>
    </row>
    <row r="567" spans="1:7" ht="45" customHeight="1">
      <c r="A567" s="158" t="s">
        <v>311</v>
      </c>
      <c r="B567" s="34" t="s">
        <v>58</v>
      </c>
      <c r="C567" s="159">
        <v>552</v>
      </c>
      <c r="D567" s="159">
        <f>C567*1.037</f>
        <v>572.424</v>
      </c>
      <c r="E567" s="159">
        <f>D567*1.04</f>
        <v>595.32096</v>
      </c>
      <c r="F567" s="159">
        <f>E567*1.04</f>
        <v>619.1337984</v>
      </c>
      <c r="G567" s="159">
        <f>F567*1.04</f>
        <v>643.899150336</v>
      </c>
    </row>
    <row r="568" spans="1:7" ht="15.75">
      <c r="A568" s="32"/>
      <c r="B568" s="34"/>
      <c r="C568" s="57"/>
      <c r="D568" s="57"/>
      <c r="E568" s="57"/>
      <c r="F568" s="319"/>
      <c r="G568" s="319"/>
    </row>
    <row r="569" spans="1:7" ht="45">
      <c r="A569" s="158" t="s">
        <v>312</v>
      </c>
      <c r="B569" s="34" t="s">
        <v>58</v>
      </c>
      <c r="C569" s="57"/>
      <c r="D569" s="57"/>
      <c r="E569" s="57"/>
      <c r="F569" s="319"/>
      <c r="G569" s="319"/>
    </row>
    <row r="570" spans="1:7" ht="15.75">
      <c r="A570" s="32"/>
      <c r="B570" s="33"/>
      <c r="C570" s="57"/>
      <c r="D570" s="57"/>
      <c r="E570" s="57"/>
      <c r="F570" s="319"/>
      <c r="G570" s="319"/>
    </row>
    <row r="571" spans="1:7" ht="30">
      <c r="A571" s="30" t="s">
        <v>313</v>
      </c>
      <c r="B571" s="34" t="s">
        <v>58</v>
      </c>
      <c r="C571" s="57"/>
      <c r="D571" s="57"/>
      <c r="E571" s="57"/>
      <c r="F571" s="319"/>
      <c r="G571" s="319"/>
    </row>
    <row r="572" spans="1:7" ht="15.75">
      <c r="A572" s="32"/>
      <c r="B572" s="33"/>
      <c r="C572" s="57"/>
      <c r="D572" s="57"/>
      <c r="E572" s="57"/>
      <c r="F572" s="319"/>
      <c r="G572" s="319"/>
    </row>
    <row r="573" spans="1:12" ht="75">
      <c r="A573" s="201" t="s">
        <v>194</v>
      </c>
      <c r="B573" s="202"/>
      <c r="C573" s="203">
        <v>915391</v>
      </c>
      <c r="D573" s="203">
        <v>915417.7</v>
      </c>
      <c r="E573" s="203">
        <v>837285.2</v>
      </c>
      <c r="F573" s="204">
        <v>952234.9</v>
      </c>
      <c r="G573" s="204">
        <v>966675.8</v>
      </c>
      <c r="H573" s="68"/>
      <c r="I573" s="68"/>
      <c r="J573" s="68"/>
      <c r="K573" s="68"/>
      <c r="L573" s="68"/>
    </row>
    <row r="574" spans="1:13" ht="30">
      <c r="A574" s="205" t="s">
        <v>156</v>
      </c>
      <c r="B574" s="161" t="s">
        <v>58</v>
      </c>
      <c r="C574" s="203">
        <v>568576</v>
      </c>
      <c r="D574" s="203">
        <f>D573*0.548</f>
        <v>501648.8996</v>
      </c>
      <c r="E574" s="203">
        <f>E573*0.548</f>
        <v>458832.2896</v>
      </c>
      <c r="F574" s="203">
        <f>F573*0.548</f>
        <v>521824.72520000004</v>
      </c>
      <c r="G574" s="203">
        <f>G573*0.548</f>
        <v>529738.3384000001</v>
      </c>
      <c r="H574" s="41"/>
      <c r="I574" s="41"/>
      <c r="J574" s="41"/>
      <c r="K574" s="41"/>
      <c r="L574" s="41"/>
      <c r="M574" s="41"/>
    </row>
    <row r="575" spans="1:12" ht="15.75">
      <c r="A575" s="205" t="s">
        <v>195</v>
      </c>
      <c r="B575" s="163" t="s">
        <v>58</v>
      </c>
      <c r="C575" s="203">
        <f>C573-C574</f>
        <v>346815</v>
      </c>
      <c r="D575" s="203">
        <f>D573-D574</f>
        <v>413768.80039999995</v>
      </c>
      <c r="E575" s="203">
        <f>E573-E574</f>
        <v>378452.91039999994</v>
      </c>
      <c r="F575" s="203">
        <f>F573-F574</f>
        <v>430410.1748</v>
      </c>
      <c r="G575" s="203">
        <f>G573-G574</f>
        <v>436937.4615999999</v>
      </c>
      <c r="H575" s="41"/>
      <c r="I575" s="41"/>
      <c r="J575" s="41"/>
      <c r="K575" s="41"/>
      <c r="L575" s="41"/>
    </row>
    <row r="576" spans="1:7" ht="15.75">
      <c r="A576" s="206" t="s">
        <v>17</v>
      </c>
      <c r="B576" s="163"/>
      <c r="C576" s="203"/>
      <c r="D576" s="203"/>
      <c r="E576" s="203"/>
      <c r="F576" s="204"/>
      <c r="G576" s="204"/>
    </row>
    <row r="577" spans="1:8" ht="15.75">
      <c r="A577" s="207" t="s">
        <v>197</v>
      </c>
      <c r="B577" s="163" t="s">
        <v>58</v>
      </c>
      <c r="C577" s="203">
        <f>C575-C579-C585-C578</f>
        <v>248540</v>
      </c>
      <c r="D577" s="203">
        <f>D575-D579-D585-D578</f>
        <v>385255.9003999999</v>
      </c>
      <c r="E577" s="203">
        <f>E575-E579-E585-E578</f>
        <v>214210.71039999992</v>
      </c>
      <c r="F577" s="203">
        <f>F575-F579-F585-F578</f>
        <v>372255.97479999997</v>
      </c>
      <c r="G577" s="203">
        <f>G575-G579-G585-G578</f>
        <v>395793.5615999999</v>
      </c>
      <c r="H577" s="41"/>
    </row>
    <row r="578" spans="1:7" ht="30">
      <c r="A578" s="207" t="s">
        <v>206</v>
      </c>
      <c r="B578" s="163" t="s">
        <v>58</v>
      </c>
      <c r="C578" s="203">
        <v>33669</v>
      </c>
      <c r="D578" s="203"/>
      <c r="E578" s="203"/>
      <c r="F578" s="204"/>
      <c r="G578" s="204"/>
    </row>
    <row r="579" spans="1:12" ht="15.75">
      <c r="A579" s="207" t="s">
        <v>198</v>
      </c>
      <c r="B579" s="163" t="s">
        <v>58</v>
      </c>
      <c r="C579" s="203">
        <v>59433</v>
      </c>
      <c r="D579" s="203">
        <v>28512.9</v>
      </c>
      <c r="E579" s="203">
        <v>164242.2</v>
      </c>
      <c r="F579" s="204">
        <v>58154.2</v>
      </c>
      <c r="G579" s="204">
        <v>41143.9</v>
      </c>
      <c r="H579" s="41"/>
      <c r="I579" s="41"/>
      <c r="J579" s="41"/>
      <c r="K579" s="41"/>
      <c r="L579" s="41"/>
    </row>
    <row r="580" spans="1:7" ht="15.75">
      <c r="A580" s="206" t="s">
        <v>196</v>
      </c>
      <c r="B580" s="163" t="s">
        <v>58</v>
      </c>
      <c r="C580" s="203"/>
      <c r="D580" s="203"/>
      <c r="E580" s="203"/>
      <c r="F580" s="204"/>
      <c r="G580" s="204"/>
    </row>
    <row r="581" spans="1:7" ht="15.75">
      <c r="A581" s="208" t="s">
        <v>199</v>
      </c>
      <c r="B581" s="163" t="s">
        <v>58</v>
      </c>
      <c r="C581" s="203">
        <v>28183</v>
      </c>
      <c r="D581" s="203">
        <f>D579*0.474</f>
        <v>13515.1146</v>
      </c>
      <c r="E581" s="203">
        <f>E579*0.474</f>
        <v>77850.8028</v>
      </c>
      <c r="F581" s="203">
        <f>F579*0.474</f>
        <v>27565.090799999998</v>
      </c>
      <c r="G581" s="203">
        <f>G579*0.474</f>
        <v>19502.208599999998</v>
      </c>
    </row>
    <row r="582" spans="1:7" ht="18" customHeight="1">
      <c r="A582" s="208" t="s">
        <v>200</v>
      </c>
      <c r="B582" s="163" t="s">
        <v>58</v>
      </c>
      <c r="C582" s="203">
        <v>28520</v>
      </c>
      <c r="D582" s="203">
        <f>D579*0.47986</f>
        <v>13682.200194000001</v>
      </c>
      <c r="E582" s="203">
        <f>E579*0.47986</f>
        <v>78813.262092</v>
      </c>
      <c r="F582" s="203">
        <f>F579*0.47986</f>
        <v>27905.874411999997</v>
      </c>
      <c r="G582" s="203">
        <f>G579*0.47986</f>
        <v>19743.311854</v>
      </c>
    </row>
    <row r="583" spans="1:7" ht="18.75" customHeight="1">
      <c r="A583" s="208" t="s">
        <v>201</v>
      </c>
      <c r="B583" s="163" t="s">
        <v>58</v>
      </c>
      <c r="C583" s="203">
        <v>2730</v>
      </c>
      <c r="D583" s="203">
        <f>D579-D581-D582</f>
        <v>1315.5852059999997</v>
      </c>
      <c r="E583" s="203">
        <f>E579-E581-E582</f>
        <v>7578.135108000002</v>
      </c>
      <c r="F583" s="203">
        <f>F579-F581-F582</f>
        <v>2683.2347880000016</v>
      </c>
      <c r="G583" s="203">
        <f>G579-G581-G582</f>
        <v>1898.3795460000038</v>
      </c>
    </row>
    <row r="584" spans="1:7" ht="15.75">
      <c r="A584" s="207" t="s">
        <v>202</v>
      </c>
      <c r="B584" s="163" t="s">
        <v>58</v>
      </c>
      <c r="C584" s="203"/>
      <c r="D584" s="203"/>
      <c r="E584" s="203"/>
      <c r="F584" s="204"/>
      <c r="G584" s="204"/>
    </row>
    <row r="585" spans="1:7" ht="15.75">
      <c r="A585" s="207" t="s">
        <v>203</v>
      </c>
      <c r="B585" s="163" t="s">
        <v>58</v>
      </c>
      <c r="C585" s="203">
        <v>5173</v>
      </c>
      <c r="D585" s="203"/>
      <c r="E585" s="203"/>
      <c r="F585" s="204"/>
      <c r="G585" s="204"/>
    </row>
    <row r="586" spans="1:7" ht="9" customHeight="1">
      <c r="A586" s="48"/>
      <c r="B586" s="33"/>
      <c r="C586" s="57"/>
      <c r="D586" s="57"/>
      <c r="E586" s="57"/>
      <c r="F586" s="319"/>
      <c r="G586" s="319"/>
    </row>
    <row r="587" spans="1:8" ht="45">
      <c r="A587" s="209" t="s">
        <v>237</v>
      </c>
      <c r="B587" s="34" t="s">
        <v>58</v>
      </c>
      <c r="C587" s="57">
        <f>C589+C590</f>
        <v>620294</v>
      </c>
      <c r="D587" s="57">
        <f>D589+D590</f>
        <v>253262</v>
      </c>
      <c r="E587" s="57">
        <f>E589+E590</f>
        <v>444745.6</v>
      </c>
      <c r="F587" s="57">
        <f>F589+F590</f>
        <v>460935.4</v>
      </c>
      <c r="G587" s="57">
        <f>G589+G590</f>
        <v>477813</v>
      </c>
      <c r="H587" s="41"/>
    </row>
    <row r="588" spans="1:12" ht="30">
      <c r="A588" s="210" t="s">
        <v>289</v>
      </c>
      <c r="B588" s="34" t="s">
        <v>58</v>
      </c>
      <c r="C588" s="57"/>
      <c r="D588" s="57"/>
      <c r="E588" s="57"/>
      <c r="F588" s="57"/>
      <c r="G588" s="57"/>
      <c r="H588" s="41"/>
      <c r="I588" s="41"/>
      <c r="J588" s="41"/>
      <c r="K588" s="41"/>
      <c r="L588" s="41"/>
    </row>
    <row r="589" spans="1:12" ht="15.75">
      <c r="A589" s="211" t="s">
        <v>381</v>
      </c>
      <c r="B589" s="61" t="s">
        <v>58</v>
      </c>
      <c r="C589" s="212">
        <v>601231</v>
      </c>
      <c r="D589" s="212">
        <v>237462</v>
      </c>
      <c r="E589" s="212">
        <v>429745.6</v>
      </c>
      <c r="F589" s="213">
        <v>446935.4</v>
      </c>
      <c r="G589" s="213">
        <v>464813</v>
      </c>
      <c r="H589" s="42"/>
      <c r="I589" s="42"/>
      <c r="J589" s="42"/>
      <c r="K589" s="42"/>
      <c r="L589" s="42"/>
    </row>
    <row r="590" spans="1:7" ht="15.75">
      <c r="A590" s="214" t="s">
        <v>345</v>
      </c>
      <c r="B590" s="64" t="s">
        <v>58</v>
      </c>
      <c r="C590" s="65">
        <v>19063</v>
      </c>
      <c r="D590" s="65">
        <v>15800</v>
      </c>
      <c r="E590" s="65">
        <v>15000</v>
      </c>
      <c r="F590" s="215">
        <v>14000</v>
      </c>
      <c r="G590" s="215">
        <v>13000</v>
      </c>
    </row>
    <row r="591" spans="1:7" ht="30">
      <c r="A591" s="209" t="s">
        <v>79</v>
      </c>
      <c r="B591" s="33"/>
      <c r="C591" s="57"/>
      <c r="D591" s="57"/>
      <c r="E591" s="57"/>
      <c r="F591" s="57"/>
      <c r="G591" s="57"/>
    </row>
    <row r="592" spans="1:7" ht="15.75">
      <c r="A592" s="47" t="s">
        <v>80</v>
      </c>
      <c r="B592" s="33" t="s">
        <v>78</v>
      </c>
      <c r="C592" s="57"/>
      <c r="D592" s="57"/>
      <c r="E592" s="57"/>
      <c r="F592" s="319"/>
      <c r="G592" s="319"/>
    </row>
    <row r="593" spans="1:7" ht="15.75">
      <c r="A593" s="47" t="s">
        <v>81</v>
      </c>
      <c r="B593" s="33" t="s">
        <v>98</v>
      </c>
      <c r="C593" s="57"/>
      <c r="D593" s="57"/>
      <c r="E593" s="57"/>
      <c r="F593" s="319"/>
      <c r="G593" s="319"/>
    </row>
    <row r="594" spans="1:7" ht="15.75">
      <c r="A594" s="47" t="s">
        <v>82</v>
      </c>
      <c r="B594" s="33" t="s">
        <v>98</v>
      </c>
      <c r="C594" s="57"/>
      <c r="D594" s="57"/>
      <c r="E594" s="57"/>
      <c r="F594" s="319"/>
      <c r="G594" s="319"/>
    </row>
    <row r="595" spans="1:7" ht="15.75">
      <c r="A595" s="47" t="s">
        <v>83</v>
      </c>
      <c r="B595" s="33" t="s">
        <v>78</v>
      </c>
      <c r="C595" s="57"/>
      <c r="D595" s="57"/>
      <c r="E595" s="57"/>
      <c r="F595" s="319"/>
      <c r="G595" s="319"/>
    </row>
    <row r="596" spans="1:7" ht="15.75">
      <c r="A596" s="47" t="s">
        <v>84</v>
      </c>
      <c r="B596" s="33" t="s">
        <v>99</v>
      </c>
      <c r="C596" s="57"/>
      <c r="D596" s="57"/>
      <c r="E596" s="57"/>
      <c r="F596" s="319"/>
      <c r="G596" s="319"/>
    </row>
    <row r="597" spans="1:7" ht="15.75" customHeight="1">
      <c r="A597" s="47" t="s">
        <v>85</v>
      </c>
      <c r="B597" s="33" t="s">
        <v>99</v>
      </c>
      <c r="C597" s="57"/>
      <c r="D597" s="57"/>
      <c r="E597" s="57"/>
      <c r="F597" s="319"/>
      <c r="G597" s="319"/>
    </row>
    <row r="598" spans="1:7" ht="15.75">
      <c r="A598" s="47" t="s">
        <v>86</v>
      </c>
      <c r="B598" s="33" t="s">
        <v>100</v>
      </c>
      <c r="C598" s="57"/>
      <c r="D598" s="57"/>
      <c r="E598" s="57"/>
      <c r="F598" s="319"/>
      <c r="G598" s="319"/>
    </row>
    <row r="599" spans="1:7" ht="15.75">
      <c r="A599" s="47" t="s">
        <v>87</v>
      </c>
      <c r="B599" s="33" t="s">
        <v>101</v>
      </c>
      <c r="C599" s="57"/>
      <c r="D599" s="57">
        <v>0</v>
      </c>
      <c r="E599" s="57">
        <v>3.4</v>
      </c>
      <c r="F599" s="319">
        <v>2.2</v>
      </c>
      <c r="G599" s="319">
        <v>3.3</v>
      </c>
    </row>
    <row r="600" spans="1:7" ht="15.75">
      <c r="A600" s="47" t="s">
        <v>376</v>
      </c>
      <c r="B600" s="216" t="s">
        <v>101</v>
      </c>
      <c r="C600" s="57">
        <v>0</v>
      </c>
      <c r="D600" s="57">
        <v>9.9</v>
      </c>
      <c r="E600" s="57">
        <v>3.3</v>
      </c>
      <c r="F600" s="319">
        <v>3.6</v>
      </c>
      <c r="G600" s="319">
        <v>0</v>
      </c>
    </row>
    <row r="601" spans="1:7" ht="15.75">
      <c r="A601" s="47" t="s">
        <v>377</v>
      </c>
      <c r="B601" s="216" t="s">
        <v>378</v>
      </c>
      <c r="C601" s="57"/>
      <c r="D601" s="57">
        <v>60</v>
      </c>
      <c r="E601" s="57"/>
      <c r="F601" s="319"/>
      <c r="G601" s="319"/>
    </row>
    <row r="602" spans="1:7" ht="15.75">
      <c r="A602" s="47" t="s">
        <v>379</v>
      </c>
      <c r="B602" s="216" t="s">
        <v>380</v>
      </c>
      <c r="C602" s="57"/>
      <c r="D602" s="57"/>
      <c r="E602" s="57"/>
      <c r="F602" s="319">
        <v>200</v>
      </c>
      <c r="G602" s="319"/>
    </row>
    <row r="603" spans="1:7" ht="15.75">
      <c r="A603" s="47" t="s">
        <v>414</v>
      </c>
      <c r="B603" s="216" t="s">
        <v>415</v>
      </c>
      <c r="C603" s="57"/>
      <c r="D603" s="57"/>
      <c r="E603" s="57"/>
      <c r="F603" s="319">
        <v>224.35</v>
      </c>
      <c r="G603" s="319"/>
    </row>
    <row r="604" spans="1:7" ht="30">
      <c r="A604" s="209" t="s">
        <v>88</v>
      </c>
      <c r="B604" s="33"/>
      <c r="C604" s="57"/>
      <c r="D604" s="57"/>
      <c r="E604" s="57"/>
      <c r="F604" s="319"/>
      <c r="G604" s="319"/>
    </row>
    <row r="605" spans="1:7" ht="15.75">
      <c r="A605" s="47"/>
      <c r="B605" s="33"/>
      <c r="C605" s="57"/>
      <c r="D605" s="57"/>
      <c r="E605" s="57"/>
      <c r="F605" s="319"/>
      <c r="G605" s="319"/>
    </row>
    <row r="606" spans="1:7" ht="15.75">
      <c r="A606" s="155" t="s">
        <v>89</v>
      </c>
      <c r="B606" s="33" t="s">
        <v>97</v>
      </c>
      <c r="C606" s="57">
        <v>15097</v>
      </c>
      <c r="D606" s="57">
        <v>15100</v>
      </c>
      <c r="E606" s="57">
        <v>15150</v>
      </c>
      <c r="F606" s="319">
        <v>15200</v>
      </c>
      <c r="G606" s="319">
        <v>15250</v>
      </c>
    </row>
    <row r="607" spans="1:7" ht="15.75">
      <c r="A607" s="47" t="s">
        <v>90</v>
      </c>
      <c r="B607" s="33"/>
      <c r="C607" s="57"/>
      <c r="D607" s="57"/>
      <c r="E607" s="57"/>
      <c r="F607" s="319"/>
      <c r="G607" s="319"/>
    </row>
    <row r="608" spans="1:7" ht="15.75">
      <c r="A608" s="47" t="s">
        <v>91</v>
      </c>
      <c r="B608" s="33" t="s">
        <v>97</v>
      </c>
      <c r="C608" s="57"/>
      <c r="D608" s="57"/>
      <c r="E608" s="57"/>
      <c r="F608" s="319"/>
      <c r="G608" s="319"/>
    </row>
    <row r="609" spans="1:7" ht="15.75">
      <c r="A609" s="47" t="s">
        <v>92</v>
      </c>
      <c r="B609" s="33" t="s">
        <v>97</v>
      </c>
      <c r="C609" s="57"/>
      <c r="D609" s="57"/>
      <c r="E609" s="57"/>
      <c r="F609" s="319"/>
      <c r="G609" s="319"/>
    </row>
    <row r="610" spans="1:7" ht="15.75">
      <c r="A610" s="47" t="s">
        <v>93</v>
      </c>
      <c r="B610" s="33" t="s">
        <v>97</v>
      </c>
      <c r="C610" s="57"/>
      <c r="D610" s="57"/>
      <c r="E610" s="57"/>
      <c r="F610" s="319"/>
      <c r="G610" s="319"/>
    </row>
    <row r="611" spans="1:7" ht="14.25" customHeight="1">
      <c r="A611" s="47" t="s">
        <v>94</v>
      </c>
      <c r="B611" s="33" t="s">
        <v>97</v>
      </c>
      <c r="C611" s="57"/>
      <c r="D611" s="57"/>
      <c r="E611" s="57"/>
      <c r="F611" s="319"/>
      <c r="G611" s="319"/>
    </row>
    <row r="612" spans="1:7" ht="15.75">
      <c r="A612" s="47" t="s">
        <v>96</v>
      </c>
      <c r="B612" s="33" t="s">
        <v>97</v>
      </c>
      <c r="C612" s="57"/>
      <c r="D612" s="57"/>
      <c r="E612" s="57"/>
      <c r="F612" s="319"/>
      <c r="G612" s="319"/>
    </row>
    <row r="613" spans="1:7" ht="13.5" customHeight="1">
      <c r="A613" s="47" t="s">
        <v>95</v>
      </c>
      <c r="B613" s="33" t="s">
        <v>97</v>
      </c>
      <c r="C613" s="57">
        <v>15097</v>
      </c>
      <c r="D613" s="57">
        <v>15100</v>
      </c>
      <c r="E613" s="57">
        <v>15150</v>
      </c>
      <c r="F613" s="319">
        <v>15200</v>
      </c>
      <c r="G613" s="319">
        <v>15250</v>
      </c>
    </row>
    <row r="614" spans="1:7" ht="15.75">
      <c r="A614" s="8"/>
      <c r="B614" s="7"/>
      <c r="C614" s="57"/>
      <c r="D614" s="57"/>
      <c r="E614" s="57"/>
      <c r="F614" s="319"/>
      <c r="G614" s="319"/>
    </row>
    <row r="615" spans="1:7" ht="15" customHeight="1">
      <c r="A615" s="155" t="s">
        <v>112</v>
      </c>
      <c r="B615" s="7" t="s">
        <v>102</v>
      </c>
      <c r="C615" s="57"/>
      <c r="D615" s="57"/>
      <c r="E615" s="57"/>
      <c r="F615" s="319"/>
      <c r="G615" s="319"/>
    </row>
    <row r="616" spans="1:7" ht="15.75">
      <c r="A616" s="8"/>
      <c r="B616" s="7"/>
      <c r="C616" s="57"/>
      <c r="D616" s="57"/>
      <c r="E616" s="57"/>
      <c r="F616" s="319"/>
      <c r="G616" s="319"/>
    </row>
    <row r="617" spans="1:7" ht="14.25" customHeight="1">
      <c r="A617" s="155" t="s">
        <v>113</v>
      </c>
      <c r="B617" s="7" t="s">
        <v>102</v>
      </c>
      <c r="C617" s="57"/>
      <c r="D617" s="57"/>
      <c r="E617" s="57"/>
      <c r="F617" s="319"/>
      <c r="G617" s="319"/>
    </row>
    <row r="618" spans="1:7" ht="15.75">
      <c r="A618" s="8"/>
      <c r="B618" s="7"/>
      <c r="C618" s="57"/>
      <c r="D618" s="57"/>
      <c r="E618" s="57"/>
      <c r="F618" s="319"/>
      <c r="G618" s="319"/>
    </row>
    <row r="619" spans="1:7" ht="15.75">
      <c r="A619" s="155" t="s">
        <v>114</v>
      </c>
      <c r="B619" s="7" t="s">
        <v>103</v>
      </c>
      <c r="C619" s="57"/>
      <c r="D619" s="57"/>
      <c r="E619" s="57"/>
      <c r="F619" s="319"/>
      <c r="G619" s="319"/>
    </row>
    <row r="620" spans="1:7" ht="15.75">
      <c r="A620" s="8"/>
      <c r="B620" s="7"/>
      <c r="C620" s="57"/>
      <c r="D620" s="57"/>
      <c r="E620" s="57"/>
      <c r="F620" s="319"/>
      <c r="G620" s="319"/>
    </row>
    <row r="621" spans="1:7" ht="15.75">
      <c r="A621" s="155" t="s">
        <v>115</v>
      </c>
      <c r="B621" s="217" t="s">
        <v>104</v>
      </c>
      <c r="C621" s="57"/>
      <c r="D621" s="57"/>
      <c r="E621" s="57"/>
      <c r="F621" s="319"/>
      <c r="G621" s="319"/>
    </row>
    <row r="622" spans="1:7" ht="15.75">
      <c r="A622" s="8"/>
      <c r="B622" s="7"/>
      <c r="C622" s="57"/>
      <c r="D622" s="57"/>
      <c r="E622" s="57"/>
      <c r="F622" s="319"/>
      <c r="G622" s="319"/>
    </row>
    <row r="623" spans="1:7" ht="15.75">
      <c r="A623" s="155" t="s">
        <v>105</v>
      </c>
      <c r="B623" s="7" t="s">
        <v>101</v>
      </c>
      <c r="C623" s="57">
        <v>0</v>
      </c>
      <c r="D623" s="57">
        <v>5.4</v>
      </c>
      <c r="E623" s="57">
        <v>5</v>
      </c>
      <c r="F623" s="319">
        <v>3.2</v>
      </c>
      <c r="G623" s="319">
        <v>0</v>
      </c>
    </row>
    <row r="624" spans="1:7" ht="15.75">
      <c r="A624" s="8" t="s">
        <v>106</v>
      </c>
      <c r="B624" s="7"/>
      <c r="C624" s="57"/>
      <c r="D624" s="57"/>
      <c r="E624" s="57"/>
      <c r="F624" s="319"/>
      <c r="G624" s="319"/>
    </row>
    <row r="625" spans="1:7" ht="15.75">
      <c r="A625" s="8" t="s">
        <v>107</v>
      </c>
      <c r="B625" s="7" t="s">
        <v>101</v>
      </c>
      <c r="C625" s="57"/>
      <c r="D625" s="57">
        <v>4.9</v>
      </c>
      <c r="E625" s="57">
        <v>4.5</v>
      </c>
      <c r="F625" s="319">
        <v>2.9</v>
      </c>
      <c r="G625" s="319"/>
    </row>
    <row r="626" spans="1:7" ht="15.75">
      <c r="A626" s="8" t="s">
        <v>108</v>
      </c>
      <c r="B626" s="7" t="s">
        <v>101</v>
      </c>
      <c r="C626" s="57"/>
      <c r="D626" s="57">
        <v>0.3</v>
      </c>
      <c r="E626" s="57">
        <v>0.3</v>
      </c>
      <c r="F626" s="319">
        <v>0.2</v>
      </c>
      <c r="G626" s="319"/>
    </row>
    <row r="627" spans="1:7" ht="15.75">
      <c r="A627" s="8" t="s">
        <v>109</v>
      </c>
      <c r="B627" s="7" t="s">
        <v>101</v>
      </c>
      <c r="C627" s="57"/>
      <c r="D627" s="57">
        <v>0.2</v>
      </c>
      <c r="E627" s="57">
        <v>0.2</v>
      </c>
      <c r="F627" s="319">
        <v>0.1</v>
      </c>
      <c r="G627" s="319"/>
    </row>
    <row r="628" spans="1:7" ht="17.25" customHeight="1">
      <c r="A628" s="8" t="s">
        <v>110</v>
      </c>
      <c r="B628" s="7" t="s">
        <v>101</v>
      </c>
      <c r="C628" s="57"/>
      <c r="D628" s="57"/>
      <c r="E628" s="57"/>
      <c r="F628" s="319"/>
      <c r="G628" s="319"/>
    </row>
    <row r="629" spans="1:7" ht="15" customHeight="1">
      <c r="A629" s="8" t="s">
        <v>111</v>
      </c>
      <c r="B629" s="7" t="s">
        <v>101</v>
      </c>
      <c r="C629" s="57"/>
      <c r="D629" s="57"/>
      <c r="E629" s="57"/>
      <c r="F629" s="319"/>
      <c r="G629" s="319"/>
    </row>
    <row r="630" spans="1:7" ht="15" customHeight="1">
      <c r="A630" s="8"/>
      <c r="B630" s="7"/>
      <c r="C630" s="55"/>
      <c r="D630" s="55"/>
      <c r="E630" s="55"/>
      <c r="F630" s="128"/>
      <c r="G630" s="128"/>
    </row>
    <row r="631" spans="1:7" ht="28.5">
      <c r="A631" s="155" t="s">
        <v>214</v>
      </c>
      <c r="B631" s="34" t="s">
        <v>6</v>
      </c>
      <c r="C631" s="58">
        <v>1001028</v>
      </c>
      <c r="D631" s="55">
        <f>C631*0.44</f>
        <v>440452.32</v>
      </c>
      <c r="E631" s="55">
        <f>D631*1.77</f>
        <v>779600.6064</v>
      </c>
      <c r="F631" s="128">
        <f>E631*0.92</f>
        <v>717232.557888</v>
      </c>
      <c r="G631" s="128">
        <f>F631*1.37</f>
        <v>982608.6043065601</v>
      </c>
    </row>
    <row r="632" spans="1:7" ht="30.75" customHeight="1">
      <c r="A632" s="218" t="s">
        <v>213</v>
      </c>
      <c r="B632" s="34" t="s">
        <v>9</v>
      </c>
      <c r="C632" s="58">
        <f>C631/C635*100</f>
        <v>16.670383119985598</v>
      </c>
      <c r="D632" s="58">
        <f>D631/D635*100</f>
        <v>6.871361768054333</v>
      </c>
      <c r="E632" s="58">
        <f>E631/E635*100</f>
        <v>10.841234868096002</v>
      </c>
      <c r="F632" s="58">
        <f>F631/F635*100</f>
        <v>9.075292983375048</v>
      </c>
      <c r="G632" s="58">
        <f>G631/G635*100</f>
        <v>11.370288414475194</v>
      </c>
    </row>
    <row r="633" spans="1:7" ht="15.75">
      <c r="A633" s="335" t="s">
        <v>10</v>
      </c>
      <c r="B633" s="336"/>
      <c r="C633" s="336"/>
      <c r="D633" s="336"/>
      <c r="E633" s="336"/>
      <c r="F633" s="336"/>
      <c r="G633" s="337"/>
    </row>
    <row r="634" spans="1:7" ht="15.75">
      <c r="A634" s="338"/>
      <c r="B634" s="339"/>
      <c r="C634" s="339"/>
      <c r="D634" s="339"/>
      <c r="E634" s="339"/>
      <c r="F634" s="339"/>
      <c r="G634" s="340"/>
    </row>
    <row r="635" spans="1:7" ht="43.5">
      <c r="A635" s="155" t="s">
        <v>427</v>
      </c>
      <c r="B635" s="31" t="s">
        <v>58</v>
      </c>
      <c r="C635" s="58">
        <f>C637+C648+C649+C651+C652+C653+C654+C655+C656+C657+C658+C659+C660+C661+C662+C663+C664+C666+C665</f>
        <v>6004829</v>
      </c>
      <c r="D635" s="58">
        <f>C635+D698-D729</f>
        <v>6409971.34</v>
      </c>
      <c r="E635" s="58">
        <f>D635+E698-E729</f>
        <v>7191068.3228</v>
      </c>
      <c r="F635" s="219">
        <f>E635+F698-F729</f>
        <v>7903133.9175704</v>
      </c>
      <c r="G635" s="219">
        <f>F635+G698-G729</f>
        <v>8641896.920183914</v>
      </c>
    </row>
    <row r="636" spans="1:7" ht="45">
      <c r="A636" s="30" t="s">
        <v>129</v>
      </c>
      <c r="B636" s="31"/>
      <c r="C636" s="58"/>
      <c r="D636" s="58"/>
      <c r="E636" s="58"/>
      <c r="F636" s="219"/>
      <c r="G636" s="219"/>
    </row>
    <row r="637" spans="1:7" ht="30">
      <c r="A637" s="158" t="s">
        <v>299</v>
      </c>
      <c r="B637" s="31" t="s">
        <v>58</v>
      </c>
      <c r="C637" s="58">
        <v>3679805</v>
      </c>
      <c r="D637" s="58">
        <f>C637+D700-D731</f>
        <v>3975373.82</v>
      </c>
      <c r="E637" s="58">
        <f>D637+E700-E731</f>
        <v>4254250.4472</v>
      </c>
      <c r="F637" s="219">
        <f>E637+F700-F731</f>
        <v>4564485.7057024</v>
      </c>
      <c r="G637" s="219">
        <f>F637+G700-G731</f>
        <v>4892415.421959871</v>
      </c>
    </row>
    <row r="638" spans="1:7" ht="15.75">
      <c r="A638" s="220" t="s">
        <v>361</v>
      </c>
      <c r="B638" s="221" t="s">
        <v>58</v>
      </c>
      <c r="C638" s="56">
        <v>248345</v>
      </c>
      <c r="D638" s="56">
        <v>250145</v>
      </c>
      <c r="E638" s="56">
        <v>255645</v>
      </c>
      <c r="F638" s="56">
        <v>261445</v>
      </c>
      <c r="G638" s="56">
        <v>267445</v>
      </c>
    </row>
    <row r="639" spans="1:7" ht="15.75">
      <c r="A639" s="220" t="s">
        <v>362</v>
      </c>
      <c r="B639" s="221" t="s">
        <v>58</v>
      </c>
      <c r="C639" s="56">
        <v>246844</v>
      </c>
      <c r="D639" s="56">
        <v>289844</v>
      </c>
      <c r="E639" s="56">
        <v>305844</v>
      </c>
      <c r="F639" s="56">
        <v>320844</v>
      </c>
      <c r="G639" s="56">
        <v>350838</v>
      </c>
    </row>
    <row r="640" spans="1:7" ht="15.75">
      <c r="A640" s="220" t="s">
        <v>363</v>
      </c>
      <c r="B640" s="221" t="s">
        <v>58</v>
      </c>
      <c r="C640" s="56">
        <v>410103</v>
      </c>
      <c r="D640" s="56">
        <v>448115</v>
      </c>
      <c r="E640" s="56">
        <v>450801</v>
      </c>
      <c r="F640" s="56">
        <v>455121</v>
      </c>
      <c r="G640" s="56">
        <v>460028</v>
      </c>
    </row>
    <row r="641" spans="1:7" ht="15.75">
      <c r="A641" s="220" t="s">
        <v>364</v>
      </c>
      <c r="B641" s="221" t="s">
        <v>58</v>
      </c>
      <c r="C641" s="56">
        <v>525300</v>
      </c>
      <c r="D641" s="56">
        <v>567070</v>
      </c>
      <c r="E641" s="56">
        <v>610190</v>
      </c>
      <c r="F641" s="56">
        <v>655020</v>
      </c>
      <c r="G641" s="56">
        <v>70161</v>
      </c>
    </row>
    <row r="642" spans="1:7" ht="15.75">
      <c r="A642" s="220" t="s">
        <v>365</v>
      </c>
      <c r="B642" s="221" t="s">
        <v>58</v>
      </c>
      <c r="C642" s="56">
        <v>290771</v>
      </c>
      <c r="D642" s="56">
        <v>299637</v>
      </c>
      <c r="E642" s="56">
        <v>305807</v>
      </c>
      <c r="F642" s="56">
        <v>307622</v>
      </c>
      <c r="G642" s="56">
        <v>309437</v>
      </c>
    </row>
    <row r="643" spans="1:7" ht="15.75">
      <c r="A643" s="220" t="s">
        <v>366</v>
      </c>
      <c r="B643" s="221" t="s">
        <v>58</v>
      </c>
      <c r="C643" s="56">
        <v>203621</v>
      </c>
      <c r="D643" s="56">
        <v>223717</v>
      </c>
      <c r="E643" s="56">
        <v>232220</v>
      </c>
      <c r="F643" s="56">
        <v>23810</v>
      </c>
      <c r="G643" s="56">
        <v>243400</v>
      </c>
    </row>
    <row r="644" spans="1:7" ht="15.75">
      <c r="A644" s="220" t="s">
        <v>370</v>
      </c>
      <c r="B644" s="221" t="s">
        <v>58</v>
      </c>
      <c r="C644" s="56">
        <v>746035</v>
      </c>
      <c r="D644" s="56">
        <v>757840</v>
      </c>
      <c r="E644" s="56">
        <v>758000</v>
      </c>
      <c r="F644" s="56">
        <v>758000</v>
      </c>
      <c r="G644" s="56">
        <v>758000</v>
      </c>
    </row>
    <row r="645" spans="1:7" ht="15.75">
      <c r="A645" s="220" t="s">
        <v>385</v>
      </c>
      <c r="B645" s="221" t="s">
        <v>58</v>
      </c>
      <c r="C645" s="56">
        <v>586309</v>
      </c>
      <c r="D645" s="56">
        <v>640077</v>
      </c>
      <c r="E645" s="56">
        <v>698315</v>
      </c>
      <c r="F645" s="56">
        <v>757573</v>
      </c>
      <c r="G645" s="56">
        <v>818820</v>
      </c>
    </row>
    <row r="646" spans="1:7" ht="15.75">
      <c r="A646" s="220" t="s">
        <v>399</v>
      </c>
      <c r="B646" s="221" t="s">
        <v>58</v>
      </c>
      <c r="C646" s="56">
        <v>75211</v>
      </c>
      <c r="D646" s="56">
        <v>159754</v>
      </c>
      <c r="E646" s="56">
        <v>161756</v>
      </c>
      <c r="F646" s="56">
        <v>162100</v>
      </c>
      <c r="G646" s="56">
        <v>163220</v>
      </c>
    </row>
    <row r="647" spans="1:7" ht="15.75">
      <c r="A647" s="220" t="s">
        <v>368</v>
      </c>
      <c r="B647" s="221" t="s">
        <v>58</v>
      </c>
      <c r="C647" s="56">
        <v>55177</v>
      </c>
      <c r="D647" s="56">
        <v>53100</v>
      </c>
      <c r="E647" s="56">
        <v>5100</v>
      </c>
      <c r="F647" s="56">
        <v>49000</v>
      </c>
      <c r="G647" s="56">
        <v>47000</v>
      </c>
    </row>
    <row r="648" spans="1:7" ht="15.75">
      <c r="A648" s="160" t="s">
        <v>317</v>
      </c>
      <c r="B648" s="222" t="s">
        <v>58</v>
      </c>
      <c r="C648" s="223">
        <v>21263</v>
      </c>
      <c r="D648" s="223">
        <f aca="true" t="shared" si="3" ref="D648:G649">C648+D709-D740</f>
        <v>21263</v>
      </c>
      <c r="E648" s="223">
        <f t="shared" si="3"/>
        <v>21263</v>
      </c>
      <c r="F648" s="223">
        <f t="shared" si="3"/>
        <v>21263</v>
      </c>
      <c r="G648" s="223">
        <f t="shared" si="3"/>
        <v>21263</v>
      </c>
    </row>
    <row r="649" spans="1:7" ht="30">
      <c r="A649" s="160" t="s">
        <v>300</v>
      </c>
      <c r="B649" s="222" t="s">
        <v>58</v>
      </c>
      <c r="C649" s="223">
        <v>1392368</v>
      </c>
      <c r="D649" s="223">
        <f t="shared" si="3"/>
        <v>1492449</v>
      </c>
      <c r="E649" s="223">
        <f t="shared" si="3"/>
        <v>1991999</v>
      </c>
      <c r="F649" s="223">
        <f t="shared" si="3"/>
        <v>2391079</v>
      </c>
      <c r="G649" s="223">
        <f t="shared" si="3"/>
        <v>2799079</v>
      </c>
    </row>
    <row r="650" spans="1:7" ht="15.75">
      <c r="A650" s="63" t="s">
        <v>346</v>
      </c>
      <c r="B650" s="224" t="s">
        <v>58</v>
      </c>
      <c r="C650" s="225">
        <v>776447</v>
      </c>
      <c r="D650" s="225">
        <v>866528</v>
      </c>
      <c r="E650" s="225">
        <v>961078</v>
      </c>
      <c r="F650" s="226">
        <v>1060158</v>
      </c>
      <c r="G650" s="226">
        <v>1168158</v>
      </c>
    </row>
    <row r="651" spans="1:7" ht="45">
      <c r="A651" s="160" t="s">
        <v>315</v>
      </c>
      <c r="B651" s="222" t="s">
        <v>58</v>
      </c>
      <c r="C651" s="223">
        <v>26101</v>
      </c>
      <c r="D651" s="223">
        <f aca="true" t="shared" si="4" ref="D651:G656">C651+D713-D743</f>
        <v>26101</v>
      </c>
      <c r="E651" s="223">
        <f t="shared" si="4"/>
        <v>26101</v>
      </c>
      <c r="F651" s="223">
        <f t="shared" si="4"/>
        <v>26101</v>
      </c>
      <c r="G651" s="223">
        <f t="shared" si="4"/>
        <v>26101</v>
      </c>
    </row>
    <row r="652" spans="1:7" ht="60">
      <c r="A652" s="164" t="s">
        <v>314</v>
      </c>
      <c r="B652" s="222" t="s">
        <v>58</v>
      </c>
      <c r="C652" s="223">
        <v>4875</v>
      </c>
      <c r="D652" s="223">
        <f t="shared" si="4"/>
        <v>4875</v>
      </c>
      <c r="E652" s="223">
        <f t="shared" si="4"/>
        <v>4875</v>
      </c>
      <c r="F652" s="223">
        <f t="shared" si="4"/>
        <v>4875</v>
      </c>
      <c r="G652" s="223">
        <f t="shared" si="4"/>
        <v>4875</v>
      </c>
    </row>
    <row r="653" spans="1:7" ht="15.75">
      <c r="A653" s="160" t="s">
        <v>301</v>
      </c>
      <c r="B653" s="222" t="s">
        <v>58</v>
      </c>
      <c r="C653" s="223">
        <v>91</v>
      </c>
      <c r="D653" s="223">
        <f t="shared" si="4"/>
        <v>91</v>
      </c>
      <c r="E653" s="223">
        <f t="shared" si="4"/>
        <v>91</v>
      </c>
      <c r="F653" s="223">
        <f t="shared" si="4"/>
        <v>91</v>
      </c>
      <c r="G653" s="223">
        <f t="shared" si="4"/>
        <v>91</v>
      </c>
    </row>
    <row r="654" spans="1:7" ht="45">
      <c r="A654" s="160" t="s">
        <v>302</v>
      </c>
      <c r="B654" s="222" t="s">
        <v>58</v>
      </c>
      <c r="C654" s="223">
        <v>29477</v>
      </c>
      <c r="D654" s="223">
        <f t="shared" si="4"/>
        <v>36377</v>
      </c>
      <c r="E654" s="223">
        <f t="shared" si="4"/>
        <v>36377</v>
      </c>
      <c r="F654" s="223">
        <f t="shared" si="4"/>
        <v>36377</v>
      </c>
      <c r="G654" s="223">
        <f t="shared" si="4"/>
        <v>36377</v>
      </c>
    </row>
    <row r="655" spans="1:7" ht="45">
      <c r="A655" s="164" t="s">
        <v>304</v>
      </c>
      <c r="B655" s="222" t="s">
        <v>58</v>
      </c>
      <c r="C655" s="223">
        <v>3905</v>
      </c>
      <c r="D655" s="223">
        <f t="shared" si="4"/>
        <v>3905</v>
      </c>
      <c r="E655" s="223">
        <f t="shared" si="4"/>
        <v>3905</v>
      </c>
      <c r="F655" s="223">
        <f t="shared" si="4"/>
        <v>3905</v>
      </c>
      <c r="G655" s="223">
        <f t="shared" si="4"/>
        <v>3905</v>
      </c>
    </row>
    <row r="656" spans="1:7" ht="15.75">
      <c r="A656" s="160" t="s">
        <v>303</v>
      </c>
      <c r="B656" s="222" t="s">
        <v>58</v>
      </c>
      <c r="C656" s="223">
        <v>122759</v>
      </c>
      <c r="D656" s="223">
        <f t="shared" si="4"/>
        <v>122759</v>
      </c>
      <c r="E656" s="223">
        <f t="shared" si="4"/>
        <v>122759</v>
      </c>
      <c r="F656" s="223">
        <f t="shared" si="4"/>
        <v>122759</v>
      </c>
      <c r="G656" s="223">
        <f t="shared" si="4"/>
        <v>122759</v>
      </c>
    </row>
    <row r="657" spans="1:7" ht="30">
      <c r="A657" s="160" t="s">
        <v>305</v>
      </c>
      <c r="B657" s="222" t="s">
        <v>58</v>
      </c>
      <c r="C657" s="223"/>
      <c r="D657" s="223"/>
      <c r="E657" s="223"/>
      <c r="F657" s="227"/>
      <c r="G657" s="227"/>
    </row>
    <row r="658" spans="1:7" ht="30">
      <c r="A658" s="164" t="s">
        <v>306</v>
      </c>
      <c r="B658" s="222" t="s">
        <v>58</v>
      </c>
      <c r="C658" s="223"/>
      <c r="D658" s="223"/>
      <c r="E658" s="223"/>
      <c r="F658" s="227"/>
      <c r="G658" s="227"/>
    </row>
    <row r="659" spans="1:7" ht="30">
      <c r="A659" s="160" t="s">
        <v>307</v>
      </c>
      <c r="B659" s="222" t="s">
        <v>58</v>
      </c>
      <c r="C659" s="223">
        <v>123227</v>
      </c>
      <c r="D659" s="223">
        <f aca="true" t="shared" si="5" ref="D659:G660">C659+D721-D751</f>
        <v>123227</v>
      </c>
      <c r="E659" s="223">
        <f t="shared" si="5"/>
        <v>123227</v>
      </c>
      <c r="F659" s="223">
        <f t="shared" si="5"/>
        <v>123227</v>
      </c>
      <c r="G659" s="223">
        <f t="shared" si="5"/>
        <v>123227</v>
      </c>
    </row>
    <row r="660" spans="1:7" ht="30">
      <c r="A660" s="164" t="s">
        <v>316</v>
      </c>
      <c r="B660" s="222" t="s">
        <v>58</v>
      </c>
      <c r="C660" s="223">
        <v>555</v>
      </c>
      <c r="D660" s="223">
        <f t="shared" si="5"/>
        <v>555</v>
      </c>
      <c r="E660" s="223">
        <f t="shared" si="5"/>
        <v>555</v>
      </c>
      <c r="F660" s="223">
        <f t="shared" si="5"/>
        <v>555</v>
      </c>
      <c r="G660" s="223">
        <f t="shared" si="5"/>
        <v>555</v>
      </c>
    </row>
    <row r="661" spans="1:7" ht="45">
      <c r="A661" s="160" t="s">
        <v>308</v>
      </c>
      <c r="B661" s="222" t="s">
        <v>58</v>
      </c>
      <c r="C661" s="223"/>
      <c r="D661" s="223"/>
      <c r="E661" s="223"/>
      <c r="F661" s="227"/>
      <c r="G661" s="227"/>
    </row>
    <row r="662" spans="1:7" ht="60">
      <c r="A662" s="164" t="s">
        <v>309</v>
      </c>
      <c r="B662" s="161" t="s">
        <v>58</v>
      </c>
      <c r="C662" s="223">
        <v>258169</v>
      </c>
      <c r="D662" s="223">
        <f aca="true" t="shared" si="6" ref="D662:G664">C662+D724-D754</f>
        <v>258169</v>
      </c>
      <c r="E662" s="223">
        <f t="shared" si="6"/>
        <v>258169</v>
      </c>
      <c r="F662" s="223">
        <f t="shared" si="6"/>
        <v>258169</v>
      </c>
      <c r="G662" s="223">
        <f t="shared" si="6"/>
        <v>258169</v>
      </c>
    </row>
    <row r="663" spans="1:7" ht="15.75">
      <c r="A663" s="160" t="s">
        <v>310</v>
      </c>
      <c r="B663" s="161" t="s">
        <v>58</v>
      </c>
      <c r="C663" s="223">
        <v>310916</v>
      </c>
      <c r="D663" s="223">
        <f t="shared" si="6"/>
        <v>313508.52</v>
      </c>
      <c r="E663" s="223">
        <f t="shared" si="6"/>
        <v>316178.8756</v>
      </c>
      <c r="F663" s="223">
        <f t="shared" si="6"/>
        <v>318929.21186800004</v>
      </c>
      <c r="G663" s="223">
        <f t="shared" si="6"/>
        <v>321762.49822404</v>
      </c>
    </row>
    <row r="664" spans="1:7" ht="45">
      <c r="A664" s="160" t="s">
        <v>311</v>
      </c>
      <c r="B664" s="161" t="s">
        <v>58</v>
      </c>
      <c r="C664" s="223">
        <v>26875</v>
      </c>
      <c r="D664" s="223">
        <f t="shared" si="6"/>
        <v>26875</v>
      </c>
      <c r="E664" s="223">
        <f t="shared" si="6"/>
        <v>26875</v>
      </c>
      <c r="F664" s="223">
        <f t="shared" si="6"/>
        <v>26875</v>
      </c>
      <c r="G664" s="223">
        <f t="shared" si="6"/>
        <v>26875</v>
      </c>
    </row>
    <row r="665" spans="1:7" ht="45">
      <c r="A665" s="160" t="s">
        <v>312</v>
      </c>
      <c r="B665" s="161" t="s">
        <v>58</v>
      </c>
      <c r="C665" s="223"/>
      <c r="D665" s="223"/>
      <c r="E665" s="223"/>
      <c r="F665" s="227"/>
      <c r="G665" s="227"/>
    </row>
    <row r="666" spans="1:7" ht="30">
      <c r="A666" s="164" t="s">
        <v>313</v>
      </c>
      <c r="B666" s="161" t="s">
        <v>58</v>
      </c>
      <c r="C666" s="223">
        <v>4443</v>
      </c>
      <c r="D666" s="223">
        <f>C666+D728-D760</f>
        <v>4443</v>
      </c>
      <c r="E666" s="223">
        <f>D666+E728-E760</f>
        <v>4443</v>
      </c>
      <c r="F666" s="223">
        <f>E666+F728-F760</f>
        <v>4443</v>
      </c>
      <c r="G666" s="223">
        <f>F666+G728-G760</f>
        <v>4443</v>
      </c>
    </row>
    <row r="667" spans="1:7" ht="30.75" customHeight="1">
      <c r="A667" s="228" t="s">
        <v>150</v>
      </c>
      <c r="B667" s="222" t="s">
        <v>58</v>
      </c>
      <c r="C667" s="223">
        <f>C669+C679+C680+C682+C683+C684+C685+C686+C687+C688+C689+C690+C691+C692+C693+C694+C695+C696+C697</f>
        <v>3468623</v>
      </c>
      <c r="D667" s="223">
        <f>C667+D698-D729-D762</f>
        <v>3463566.0779999997</v>
      </c>
      <c r="E667" s="223">
        <f>D667+E698-E729-E762</f>
        <v>3838977.9687506</v>
      </c>
      <c r="F667" s="140">
        <f>E667+F698-F729-F762</f>
        <v>4130345.075403911</v>
      </c>
      <c r="G667" s="140">
        <f>F667+G698-G729-G762</f>
        <v>4459877.807639433</v>
      </c>
    </row>
    <row r="668" spans="1:7" ht="45">
      <c r="A668" s="164" t="s">
        <v>129</v>
      </c>
      <c r="B668" s="222"/>
      <c r="C668" s="223"/>
      <c r="D668" s="223"/>
      <c r="E668" s="223"/>
      <c r="F668" s="140"/>
      <c r="G668" s="140"/>
    </row>
    <row r="669" spans="1:7" ht="30">
      <c r="A669" s="160" t="s">
        <v>299</v>
      </c>
      <c r="B669" s="222" t="s">
        <v>58</v>
      </c>
      <c r="C669" s="223">
        <v>2010906</v>
      </c>
      <c r="D669" s="223">
        <f>C669+D700-D731-D764</f>
        <v>1998534.7399999998</v>
      </c>
      <c r="E669" s="223">
        <f>D669+E700-E731-E764</f>
        <v>1981788.8903999997</v>
      </c>
      <c r="F669" s="223">
        <f>E669+F700-F731-F764</f>
        <v>2005270.3464064</v>
      </c>
      <c r="G669" s="223">
        <f>F669+G700-G731-G764</f>
        <v>2066519.0263425922</v>
      </c>
    </row>
    <row r="670" spans="1:7" ht="15.75">
      <c r="A670" s="129" t="s">
        <v>363</v>
      </c>
      <c r="B670" s="221" t="s">
        <v>58</v>
      </c>
      <c r="C670" s="56">
        <v>213253</v>
      </c>
      <c r="D670" s="56">
        <v>233020</v>
      </c>
      <c r="E670" s="56">
        <v>234413</v>
      </c>
      <c r="F670" s="56">
        <v>241102</v>
      </c>
      <c r="G670" s="56">
        <v>243697</v>
      </c>
    </row>
    <row r="671" spans="1:7" ht="15.75">
      <c r="A671" s="129" t="s">
        <v>364</v>
      </c>
      <c r="B671" s="221" t="s">
        <v>58</v>
      </c>
      <c r="C671" s="56">
        <v>330270</v>
      </c>
      <c r="D671" s="56">
        <v>344950</v>
      </c>
      <c r="E671" s="56">
        <v>360599</v>
      </c>
      <c r="F671" s="56">
        <v>377089</v>
      </c>
      <c r="G671" s="56">
        <v>394661</v>
      </c>
    </row>
    <row r="672" spans="1:7" ht="15.75">
      <c r="A672" s="129" t="s">
        <v>365</v>
      </c>
      <c r="B672" s="221" t="s">
        <v>58</v>
      </c>
      <c r="C672" s="56">
        <v>160195</v>
      </c>
      <c r="D672" s="56">
        <v>165100</v>
      </c>
      <c r="E672" s="56">
        <v>168500</v>
      </c>
      <c r="F672" s="56">
        <v>169500</v>
      </c>
      <c r="G672" s="56">
        <v>170500</v>
      </c>
    </row>
    <row r="673" spans="1:7" ht="15.75">
      <c r="A673" s="129" t="s">
        <v>366</v>
      </c>
      <c r="B673" s="221" t="s">
        <v>58</v>
      </c>
      <c r="C673" s="56">
        <v>90624</v>
      </c>
      <c r="D673" s="56">
        <v>96243</v>
      </c>
      <c r="E673" s="56">
        <v>102103</v>
      </c>
      <c r="F673" s="56">
        <v>104685</v>
      </c>
      <c r="G673" s="56">
        <v>107015</v>
      </c>
    </row>
    <row r="674" spans="1:7" ht="15.75">
      <c r="A674" s="129" t="s">
        <v>370</v>
      </c>
      <c r="B674" s="221" t="s">
        <v>58</v>
      </c>
      <c r="C674" s="56">
        <v>525861</v>
      </c>
      <c r="D674" s="56">
        <v>625800</v>
      </c>
      <c r="E674" s="56">
        <v>625800</v>
      </c>
      <c r="F674" s="56">
        <v>625800</v>
      </c>
      <c r="G674" s="56">
        <v>625800</v>
      </c>
    </row>
    <row r="675" spans="1:7" ht="15.75">
      <c r="A675" s="129" t="s">
        <v>385</v>
      </c>
      <c r="B675" s="221" t="s">
        <v>58</v>
      </c>
      <c r="C675" s="56">
        <v>404560</v>
      </c>
      <c r="D675" s="56">
        <v>393099</v>
      </c>
      <c r="E675" s="56">
        <v>389899</v>
      </c>
      <c r="F675" s="56">
        <v>386549</v>
      </c>
      <c r="G675" s="56">
        <v>383069</v>
      </c>
    </row>
    <row r="676" spans="1:7" ht="15.75">
      <c r="A676" s="129" t="s">
        <v>399</v>
      </c>
      <c r="B676" s="221" t="s">
        <v>58</v>
      </c>
      <c r="C676" s="56">
        <v>61288</v>
      </c>
      <c r="D676" s="56">
        <v>143068</v>
      </c>
      <c r="E676" s="56">
        <v>141969</v>
      </c>
      <c r="F676" s="56">
        <v>139212</v>
      </c>
      <c r="G676" s="56">
        <v>137231</v>
      </c>
    </row>
    <row r="677" spans="1:7" ht="15.75">
      <c r="A677" s="129" t="s">
        <v>400</v>
      </c>
      <c r="B677" s="221" t="s">
        <v>58</v>
      </c>
      <c r="C677" s="56">
        <v>151689</v>
      </c>
      <c r="D677" s="56">
        <v>165070</v>
      </c>
      <c r="E677" s="56">
        <v>151070</v>
      </c>
      <c r="F677" s="56">
        <v>134270</v>
      </c>
      <c r="G677" s="56">
        <v>131764</v>
      </c>
    </row>
    <row r="678" spans="1:7" ht="15.75">
      <c r="A678" s="129" t="s">
        <v>361</v>
      </c>
      <c r="B678" s="221" t="s">
        <v>58</v>
      </c>
      <c r="C678" s="56">
        <v>103756</v>
      </c>
      <c r="D678" s="56">
        <v>105720</v>
      </c>
      <c r="E678" s="56">
        <v>107200</v>
      </c>
      <c r="F678" s="56">
        <v>109500</v>
      </c>
      <c r="G678" s="56">
        <v>113140</v>
      </c>
    </row>
    <row r="679" spans="1:7" ht="15.75">
      <c r="A679" s="160" t="s">
        <v>317</v>
      </c>
      <c r="B679" s="222" t="s">
        <v>58</v>
      </c>
      <c r="C679" s="223">
        <v>1322</v>
      </c>
      <c r="D679" s="223">
        <f aca="true" t="shared" si="7" ref="D679:G680">C679+D709-D740-D774</f>
        <v>1322</v>
      </c>
      <c r="E679" s="223">
        <f t="shared" si="7"/>
        <v>1322</v>
      </c>
      <c r="F679" s="223">
        <f t="shared" si="7"/>
        <v>1322</v>
      </c>
      <c r="G679" s="223">
        <f t="shared" si="7"/>
        <v>1322</v>
      </c>
    </row>
    <row r="680" spans="1:7" ht="30">
      <c r="A680" s="160" t="s">
        <v>300</v>
      </c>
      <c r="B680" s="222" t="s">
        <v>58</v>
      </c>
      <c r="C680" s="223">
        <v>1029259</v>
      </c>
      <c r="D680" s="223">
        <f t="shared" si="7"/>
        <v>1052324.138</v>
      </c>
      <c r="E680" s="223">
        <f t="shared" si="7"/>
        <v>1468412.0483506</v>
      </c>
      <c r="F680" s="223">
        <f t="shared" si="7"/>
        <v>1761578.6565855115</v>
      </c>
      <c r="G680" s="223">
        <f t="shared" si="7"/>
        <v>2056569.0675721623</v>
      </c>
    </row>
    <row r="681" spans="1:7" ht="15.75">
      <c r="A681" s="63" t="s">
        <v>346</v>
      </c>
      <c r="B681" s="224" t="s">
        <v>58</v>
      </c>
      <c r="C681" s="225">
        <v>461496</v>
      </c>
      <c r="D681" s="225">
        <v>501094</v>
      </c>
      <c r="E681" s="225">
        <v>539144</v>
      </c>
      <c r="F681" s="226">
        <v>576074</v>
      </c>
      <c r="G681" s="226">
        <v>615074</v>
      </c>
    </row>
    <row r="682" spans="1:7" ht="45">
      <c r="A682" s="160" t="s">
        <v>315</v>
      </c>
      <c r="B682" s="222" t="s">
        <v>58</v>
      </c>
      <c r="C682" s="223">
        <v>10938</v>
      </c>
      <c r="D682" s="223">
        <f aca="true" t="shared" si="8" ref="D682:G687">C682+D713-D743-D778</f>
        <v>10938</v>
      </c>
      <c r="E682" s="223">
        <f t="shared" si="8"/>
        <v>10938</v>
      </c>
      <c r="F682" s="223">
        <f t="shared" si="8"/>
        <v>10938</v>
      </c>
      <c r="G682" s="223">
        <f t="shared" si="8"/>
        <v>10938</v>
      </c>
    </row>
    <row r="683" spans="1:7" ht="60">
      <c r="A683" s="164" t="s">
        <v>314</v>
      </c>
      <c r="B683" s="222" t="s">
        <v>58</v>
      </c>
      <c r="C683" s="223">
        <v>216</v>
      </c>
      <c r="D683" s="223">
        <f t="shared" si="8"/>
        <v>216</v>
      </c>
      <c r="E683" s="223">
        <f t="shared" si="8"/>
        <v>216</v>
      </c>
      <c r="F683" s="223">
        <f t="shared" si="8"/>
        <v>216</v>
      </c>
      <c r="G683" s="223">
        <f t="shared" si="8"/>
        <v>216</v>
      </c>
    </row>
    <row r="684" spans="1:7" ht="15.75">
      <c r="A684" s="160" t="s">
        <v>301</v>
      </c>
      <c r="B684" s="222" t="s">
        <v>58</v>
      </c>
      <c r="C684" s="223">
        <v>4</v>
      </c>
      <c r="D684" s="223">
        <f t="shared" si="8"/>
        <v>4</v>
      </c>
      <c r="E684" s="223">
        <f t="shared" si="8"/>
        <v>4</v>
      </c>
      <c r="F684" s="223">
        <f t="shared" si="8"/>
        <v>4</v>
      </c>
      <c r="G684" s="223">
        <f t="shared" si="8"/>
        <v>4</v>
      </c>
    </row>
    <row r="685" spans="1:7" ht="45">
      <c r="A685" s="160" t="s">
        <v>302</v>
      </c>
      <c r="B685" s="222" t="s">
        <v>58</v>
      </c>
      <c r="C685" s="223">
        <v>14289</v>
      </c>
      <c r="D685" s="223">
        <f t="shared" si="8"/>
        <v>19059.08</v>
      </c>
      <c r="E685" s="223">
        <f t="shared" si="8"/>
        <v>16822.664</v>
      </c>
      <c r="F685" s="223">
        <f t="shared" si="8"/>
        <v>14474.4272</v>
      </c>
      <c r="G685" s="223">
        <f t="shared" si="8"/>
        <v>12008.778559999999</v>
      </c>
    </row>
    <row r="686" spans="1:7" ht="45">
      <c r="A686" s="164" t="s">
        <v>304</v>
      </c>
      <c r="B686" s="222" t="s">
        <v>58</v>
      </c>
      <c r="C686" s="223">
        <v>1688</v>
      </c>
      <c r="D686" s="223">
        <f t="shared" si="8"/>
        <v>1527.84</v>
      </c>
      <c r="E686" s="223">
        <f t="shared" si="8"/>
        <v>1359.672</v>
      </c>
      <c r="F686" s="223">
        <f t="shared" si="8"/>
        <v>1183.0956</v>
      </c>
      <c r="G686" s="223">
        <f t="shared" si="8"/>
        <v>997.6903800000001</v>
      </c>
    </row>
    <row r="687" spans="1:7" ht="15.75">
      <c r="A687" s="160" t="s">
        <v>303</v>
      </c>
      <c r="B687" s="222" t="s">
        <v>58</v>
      </c>
      <c r="C687" s="223">
        <v>38905</v>
      </c>
      <c r="D687" s="223">
        <f t="shared" si="8"/>
        <v>33128.84</v>
      </c>
      <c r="E687" s="223">
        <f t="shared" si="8"/>
        <v>27063.871999999996</v>
      </c>
      <c r="F687" s="223">
        <f t="shared" si="8"/>
        <v>20695.655599999995</v>
      </c>
      <c r="G687" s="223">
        <f t="shared" si="8"/>
        <v>14009.028379999994</v>
      </c>
    </row>
    <row r="688" spans="1:7" ht="30">
      <c r="A688" s="160" t="s">
        <v>305</v>
      </c>
      <c r="B688" s="222" t="s">
        <v>58</v>
      </c>
      <c r="C688" s="223"/>
      <c r="D688" s="223"/>
      <c r="E688" s="223"/>
      <c r="F688" s="227"/>
      <c r="G688" s="227"/>
    </row>
    <row r="689" spans="1:7" ht="30">
      <c r="A689" s="164" t="s">
        <v>306</v>
      </c>
      <c r="B689" s="222" t="s">
        <v>58</v>
      </c>
      <c r="C689" s="223"/>
      <c r="D689" s="223"/>
      <c r="E689" s="223"/>
      <c r="F689" s="227"/>
      <c r="G689" s="227"/>
    </row>
    <row r="690" spans="1:7" ht="30">
      <c r="A690" s="160" t="s">
        <v>307</v>
      </c>
      <c r="B690" s="222" t="s">
        <v>58</v>
      </c>
      <c r="C690" s="223">
        <v>87133</v>
      </c>
      <c r="D690" s="223">
        <f>C690+D721-D751-D786</f>
        <v>85245.4</v>
      </c>
      <c r="E690" s="223">
        <f>D690+E721-E751-E786</f>
        <v>83263.42</v>
      </c>
      <c r="F690" s="223">
        <f>E690+F721-F751-F786</f>
        <v>81182.341</v>
      </c>
      <c r="G690" s="223">
        <f>F690+G721-G751-G786</f>
        <v>78997.20805</v>
      </c>
    </row>
    <row r="691" spans="1:7" ht="30">
      <c r="A691" s="164" t="s">
        <v>316</v>
      </c>
      <c r="B691" s="222" t="s">
        <v>58</v>
      </c>
      <c r="C691" s="223"/>
      <c r="D691" s="223"/>
      <c r="E691" s="223"/>
      <c r="F691" s="227"/>
      <c r="G691" s="227"/>
    </row>
    <row r="692" spans="1:7" ht="45">
      <c r="A692" s="160" t="s">
        <v>308</v>
      </c>
      <c r="B692" s="222" t="s">
        <v>58</v>
      </c>
      <c r="C692" s="223"/>
      <c r="D692" s="223"/>
      <c r="E692" s="223"/>
      <c r="F692" s="227"/>
      <c r="G692" s="227"/>
    </row>
    <row r="693" spans="1:7" ht="60">
      <c r="A693" s="164" t="s">
        <v>309</v>
      </c>
      <c r="B693" s="161" t="s">
        <v>58</v>
      </c>
      <c r="C693" s="223">
        <v>92406</v>
      </c>
      <c r="D693" s="223">
        <f aca="true" t="shared" si="9" ref="D693:G695">C693+D724-D754-D789</f>
        <v>86709.92</v>
      </c>
      <c r="E693" s="223">
        <f t="shared" si="9"/>
        <v>80729.036</v>
      </c>
      <c r="F693" s="223">
        <f t="shared" si="9"/>
        <v>74449.1078</v>
      </c>
      <c r="G693" s="223">
        <f t="shared" si="9"/>
        <v>67855.18319</v>
      </c>
    </row>
    <row r="694" spans="1:7" ht="15.75">
      <c r="A694" s="160" t="s">
        <v>310</v>
      </c>
      <c r="B694" s="161" t="s">
        <v>58</v>
      </c>
      <c r="C694" s="223">
        <v>163549</v>
      </c>
      <c r="D694" s="223">
        <f t="shared" si="9"/>
        <v>157246</v>
      </c>
      <c r="E694" s="223">
        <f t="shared" si="9"/>
        <v>150487.1044</v>
      </c>
      <c r="F694" s="223">
        <f t="shared" si="9"/>
        <v>143242.43439600003</v>
      </c>
      <c r="G694" s="223">
        <f t="shared" si="9"/>
        <v>135481.01410372002</v>
      </c>
    </row>
    <row r="695" spans="1:7" ht="45">
      <c r="A695" s="160" t="s">
        <v>311</v>
      </c>
      <c r="B695" s="161" t="s">
        <v>58</v>
      </c>
      <c r="C695" s="223">
        <v>15130</v>
      </c>
      <c r="D695" s="223">
        <f t="shared" si="9"/>
        <v>14521.56</v>
      </c>
      <c r="E695" s="223">
        <f t="shared" si="9"/>
        <v>13876.613599999999</v>
      </c>
      <c r="F695" s="223">
        <f t="shared" si="9"/>
        <v>13192.970415999998</v>
      </c>
      <c r="G695" s="223">
        <f t="shared" si="9"/>
        <v>12468.308640959998</v>
      </c>
    </row>
    <row r="696" spans="1:7" ht="45">
      <c r="A696" s="160" t="s">
        <v>312</v>
      </c>
      <c r="B696" s="161" t="s">
        <v>58</v>
      </c>
      <c r="C696" s="223"/>
      <c r="D696" s="223"/>
      <c r="E696" s="223"/>
      <c r="F696" s="227"/>
      <c r="G696" s="227"/>
    </row>
    <row r="697" spans="1:7" ht="30">
      <c r="A697" s="164" t="s">
        <v>313</v>
      </c>
      <c r="B697" s="161" t="s">
        <v>58</v>
      </c>
      <c r="C697" s="223">
        <v>2878</v>
      </c>
      <c r="D697" s="223">
        <f>C697+D728-D760-D793</f>
        <v>2788.56</v>
      </c>
      <c r="E697" s="223">
        <f>D697+E728-E760-E793</f>
        <v>2694.648</v>
      </c>
      <c r="F697" s="223">
        <f>E697+F728-F760-F793</f>
        <v>2596.0404000000003</v>
      </c>
      <c r="G697" s="223">
        <f>F697+G728-G760-G793</f>
        <v>2492.5024200000003</v>
      </c>
    </row>
    <row r="698" spans="1:7" ht="30.75" customHeight="1">
      <c r="A698" s="228" t="s">
        <v>428</v>
      </c>
      <c r="B698" s="222" t="s">
        <v>58</v>
      </c>
      <c r="C698" s="223">
        <f>C700+C709+C710+C713+C714+C715+C716+C717+C718+C719+C720+C721+C722+C723+C724+C725+C726+C727+C728</f>
        <v>1101028</v>
      </c>
      <c r="D698" s="223">
        <f>D700+D709+D710+D713+D714+D715+D716+D717+D718+D719+D720+D721+D722+D723+D724+D725+D726+D727+D728</f>
        <v>484626</v>
      </c>
      <c r="E698" s="223">
        <f>E700+E709+E710+E713+E714+E715+E716+E717+E718+E719+E720+E721+E722+E723+E724+E725+E726+E727+E728</f>
        <v>858041</v>
      </c>
      <c r="F698" s="223">
        <f>F700+F709+F710+F713+F714+F715+F716+F717+F718+F719+F720+F721+F722+F723+F724+F725+F726+F727+F728</f>
        <v>787072</v>
      </c>
      <c r="G698" s="223">
        <f>G700+G709+G710+G713+G714+G715+G716+G717+G718+G719+G720+G721+G722+G723+G724+G725+G726+G727+G728</f>
        <v>816042</v>
      </c>
    </row>
    <row r="699" spans="1:7" ht="45">
      <c r="A699" s="164" t="s">
        <v>129</v>
      </c>
      <c r="B699" s="222"/>
      <c r="C699" s="223"/>
      <c r="D699" s="223"/>
      <c r="E699" s="223"/>
      <c r="F699" s="140"/>
      <c r="G699" s="140"/>
    </row>
    <row r="700" spans="1:7" ht="30">
      <c r="A700" s="160" t="s">
        <v>299</v>
      </c>
      <c r="B700" s="222" t="s">
        <v>58</v>
      </c>
      <c r="C700" s="223">
        <v>572597</v>
      </c>
      <c r="D700" s="223">
        <f>SUM(D701:D708)</f>
        <v>366864</v>
      </c>
      <c r="E700" s="223">
        <f>SUM(E701:E708)</f>
        <v>347320</v>
      </c>
      <c r="F700" s="223">
        <f>SUM(F701:F708)</f>
        <v>376420</v>
      </c>
      <c r="G700" s="223">
        <f>SUM(G701:G708)</f>
        <v>396100</v>
      </c>
    </row>
    <row r="701" spans="1:7" ht="15.75">
      <c r="A701" s="129" t="s">
        <v>361</v>
      </c>
      <c r="B701" s="221" t="s">
        <v>58</v>
      </c>
      <c r="C701" s="56">
        <v>23813</v>
      </c>
      <c r="D701" s="56">
        <v>15000</v>
      </c>
      <c r="E701" s="56">
        <v>20000</v>
      </c>
      <c r="F701" s="56">
        <v>21000</v>
      </c>
      <c r="G701" s="56">
        <v>24000</v>
      </c>
    </row>
    <row r="702" spans="1:7" ht="15.75">
      <c r="A702" s="129" t="s">
        <v>363</v>
      </c>
      <c r="B702" s="221" t="s">
        <v>58</v>
      </c>
      <c r="C702" s="56">
        <v>25013</v>
      </c>
      <c r="D702" s="56">
        <v>25000</v>
      </c>
      <c r="E702" s="56">
        <v>25000</v>
      </c>
      <c r="F702" s="56">
        <v>25000</v>
      </c>
      <c r="G702" s="56">
        <v>25000</v>
      </c>
    </row>
    <row r="703" spans="1:7" ht="15.75">
      <c r="A703" s="129" t="s">
        <v>364</v>
      </c>
      <c r="B703" s="221" t="s">
        <v>58</v>
      </c>
      <c r="C703" s="56">
        <v>77449</v>
      </c>
      <c r="D703" s="56">
        <v>47420</v>
      </c>
      <c r="E703" s="56">
        <v>48300</v>
      </c>
      <c r="F703" s="56">
        <v>49720</v>
      </c>
      <c r="G703" s="56">
        <v>50900</v>
      </c>
    </row>
    <row r="704" spans="1:7" ht="15.75">
      <c r="A704" s="129" t="s">
        <v>365</v>
      </c>
      <c r="B704" s="221" t="s">
        <v>58</v>
      </c>
      <c r="C704" s="56">
        <v>42685</v>
      </c>
      <c r="D704" s="56">
        <v>30000</v>
      </c>
      <c r="E704" s="56">
        <v>30000</v>
      </c>
      <c r="F704" s="56">
        <v>30000</v>
      </c>
      <c r="G704" s="56">
        <v>30000</v>
      </c>
    </row>
    <row r="705" spans="1:7" ht="15.75">
      <c r="A705" s="129" t="s">
        <v>366</v>
      </c>
      <c r="B705" s="221" t="s">
        <v>58</v>
      </c>
      <c r="C705" s="56">
        <v>37717</v>
      </c>
      <c r="D705" s="56">
        <v>20096</v>
      </c>
      <c r="E705" s="56">
        <v>21020</v>
      </c>
      <c r="F705" s="56">
        <v>15700</v>
      </c>
      <c r="G705" s="56">
        <v>16200</v>
      </c>
    </row>
    <row r="706" spans="1:7" ht="15.75">
      <c r="A706" s="129" t="s">
        <v>370</v>
      </c>
      <c r="B706" s="221" t="s">
        <v>58</v>
      </c>
      <c r="C706" s="56">
        <v>219065</v>
      </c>
      <c r="D706" s="56">
        <v>118000</v>
      </c>
      <c r="E706" s="56">
        <v>120000</v>
      </c>
      <c r="F706" s="56">
        <v>150000</v>
      </c>
      <c r="G706" s="56">
        <v>150000</v>
      </c>
    </row>
    <row r="707" spans="1:7" ht="15.75">
      <c r="A707" s="129" t="s">
        <v>385</v>
      </c>
      <c r="B707" s="221" t="s">
        <v>58</v>
      </c>
      <c r="C707" s="56">
        <v>114418</v>
      </c>
      <c r="D707" s="56">
        <v>61248</v>
      </c>
      <c r="E707" s="56">
        <v>63000</v>
      </c>
      <c r="F707" s="56">
        <v>65000</v>
      </c>
      <c r="G707" s="56">
        <v>70000</v>
      </c>
    </row>
    <row r="708" spans="1:7" ht="15.75">
      <c r="A708" s="129" t="s">
        <v>400</v>
      </c>
      <c r="B708" s="221" t="s">
        <v>58</v>
      </c>
      <c r="C708" s="56"/>
      <c r="D708" s="56">
        <v>50100</v>
      </c>
      <c r="E708" s="56">
        <v>20000</v>
      </c>
      <c r="F708" s="56">
        <v>20000</v>
      </c>
      <c r="G708" s="56">
        <v>30000</v>
      </c>
    </row>
    <row r="709" spans="1:7" ht="15.75">
      <c r="A709" s="160" t="s">
        <v>317</v>
      </c>
      <c r="B709" s="222" t="s">
        <v>58</v>
      </c>
      <c r="C709" s="223"/>
      <c r="D709" s="223"/>
      <c r="E709" s="223"/>
      <c r="F709" s="227"/>
      <c r="G709" s="227"/>
    </row>
    <row r="710" spans="1:8" ht="30">
      <c r="A710" s="160" t="s">
        <v>300</v>
      </c>
      <c r="B710" s="222" t="s">
        <v>58</v>
      </c>
      <c r="C710" s="223">
        <v>515949</v>
      </c>
      <c r="D710" s="223">
        <f>D711+D712</f>
        <v>101764</v>
      </c>
      <c r="E710" s="223">
        <f>E711+E712</f>
        <v>501350</v>
      </c>
      <c r="F710" s="223">
        <f>F711+F712</f>
        <v>401000</v>
      </c>
      <c r="G710" s="223">
        <f>G711+G712</f>
        <v>410000</v>
      </c>
      <c r="H710" s="41"/>
    </row>
    <row r="711" spans="1:7" ht="15.75">
      <c r="A711" s="220" t="s">
        <v>346</v>
      </c>
      <c r="B711" s="224" t="s">
        <v>58</v>
      </c>
      <c r="C711" s="225"/>
      <c r="D711" s="225">
        <v>91764</v>
      </c>
      <c r="E711" s="225">
        <v>96350</v>
      </c>
      <c r="F711" s="226">
        <v>101000</v>
      </c>
      <c r="G711" s="226">
        <v>110000</v>
      </c>
    </row>
    <row r="712" spans="1:7" ht="15.75">
      <c r="A712" s="220" t="s">
        <v>342</v>
      </c>
      <c r="B712" s="224" t="s">
        <v>58</v>
      </c>
      <c r="C712" s="225"/>
      <c r="D712" s="225">
        <v>10000</v>
      </c>
      <c r="E712" s="225">
        <v>405000</v>
      </c>
      <c r="F712" s="226">
        <v>300000</v>
      </c>
      <c r="G712" s="226">
        <v>300000</v>
      </c>
    </row>
    <row r="713" spans="1:7" ht="45">
      <c r="A713" s="160" t="s">
        <v>315</v>
      </c>
      <c r="B713" s="222" t="s">
        <v>58</v>
      </c>
      <c r="C713" s="223"/>
      <c r="D713" s="223"/>
      <c r="E713" s="223"/>
      <c r="F713" s="227"/>
      <c r="G713" s="227"/>
    </row>
    <row r="714" spans="1:7" ht="60">
      <c r="A714" s="164" t="s">
        <v>314</v>
      </c>
      <c r="B714" s="222" t="s">
        <v>58</v>
      </c>
      <c r="C714" s="223"/>
      <c r="D714" s="223"/>
      <c r="E714" s="223"/>
      <c r="F714" s="227"/>
      <c r="G714" s="227"/>
    </row>
    <row r="715" spans="1:7" ht="15.75">
      <c r="A715" s="160" t="s">
        <v>301</v>
      </c>
      <c r="B715" s="222" t="s">
        <v>58</v>
      </c>
      <c r="C715" s="223"/>
      <c r="D715" s="223"/>
      <c r="E715" s="223"/>
      <c r="F715" s="227"/>
      <c r="G715" s="227"/>
    </row>
    <row r="716" spans="1:7" ht="45">
      <c r="A716" s="160" t="s">
        <v>302</v>
      </c>
      <c r="B716" s="222" t="s">
        <v>58</v>
      </c>
      <c r="C716" s="223">
        <v>6711</v>
      </c>
      <c r="D716" s="223">
        <v>6900</v>
      </c>
      <c r="E716" s="223"/>
      <c r="F716" s="227"/>
      <c r="G716" s="227"/>
    </row>
    <row r="717" spans="1:7" ht="45">
      <c r="A717" s="164" t="s">
        <v>304</v>
      </c>
      <c r="B717" s="222" t="s">
        <v>58</v>
      </c>
      <c r="C717" s="223"/>
      <c r="D717" s="223"/>
      <c r="E717" s="223"/>
      <c r="F717" s="227"/>
      <c r="G717" s="227"/>
    </row>
    <row r="718" spans="1:7" ht="15.75">
      <c r="A718" s="160" t="s">
        <v>303</v>
      </c>
      <c r="B718" s="222" t="s">
        <v>58</v>
      </c>
      <c r="C718" s="223"/>
      <c r="D718" s="223"/>
      <c r="E718" s="223"/>
      <c r="F718" s="227"/>
      <c r="G718" s="227"/>
    </row>
    <row r="719" spans="1:7" ht="30">
      <c r="A719" s="160" t="s">
        <v>305</v>
      </c>
      <c r="B719" s="222" t="s">
        <v>58</v>
      </c>
      <c r="C719" s="223"/>
      <c r="D719" s="223"/>
      <c r="E719" s="223"/>
      <c r="F719" s="227"/>
      <c r="G719" s="227"/>
    </row>
    <row r="720" spans="1:7" ht="30">
      <c r="A720" s="164" t="s">
        <v>306</v>
      </c>
      <c r="B720" s="222" t="s">
        <v>58</v>
      </c>
      <c r="C720" s="223"/>
      <c r="D720" s="223"/>
      <c r="E720" s="223"/>
      <c r="F720" s="227"/>
      <c r="G720" s="227"/>
    </row>
    <row r="721" spans="1:7" ht="30">
      <c r="A721" s="160" t="s">
        <v>307</v>
      </c>
      <c r="B721" s="222" t="s">
        <v>58</v>
      </c>
      <c r="C721" s="223">
        <v>1501</v>
      </c>
      <c r="D721" s="223"/>
      <c r="E721" s="223"/>
      <c r="F721" s="227"/>
      <c r="G721" s="227"/>
    </row>
    <row r="722" spans="1:7" ht="30">
      <c r="A722" s="164" t="s">
        <v>316</v>
      </c>
      <c r="B722" s="222" t="s">
        <v>58</v>
      </c>
      <c r="C722" s="223"/>
      <c r="D722" s="223"/>
      <c r="E722" s="223"/>
      <c r="F722" s="227"/>
      <c r="G722" s="227"/>
    </row>
    <row r="723" spans="1:7" ht="45">
      <c r="A723" s="160" t="s">
        <v>308</v>
      </c>
      <c r="B723" s="222" t="s">
        <v>58</v>
      </c>
      <c r="C723" s="223"/>
      <c r="D723" s="223"/>
      <c r="E723" s="223"/>
      <c r="F723" s="227"/>
      <c r="G723" s="227"/>
    </row>
    <row r="724" spans="1:7" ht="60">
      <c r="A724" s="164" t="s">
        <v>309</v>
      </c>
      <c r="B724" s="161" t="s">
        <v>58</v>
      </c>
      <c r="C724" s="223">
        <v>734</v>
      </c>
      <c r="D724" s="223"/>
      <c r="E724" s="223"/>
      <c r="F724" s="223"/>
      <c r="G724" s="223"/>
    </row>
    <row r="725" spans="1:7" ht="15.75">
      <c r="A725" s="160" t="s">
        <v>310</v>
      </c>
      <c r="B725" s="161" t="s">
        <v>58</v>
      </c>
      <c r="C725" s="223">
        <v>3442</v>
      </c>
      <c r="D725" s="223">
        <v>9098</v>
      </c>
      <c r="E725" s="223">
        <v>9371</v>
      </c>
      <c r="F725" s="227">
        <v>9652</v>
      </c>
      <c r="G725" s="227">
        <v>9942</v>
      </c>
    </row>
    <row r="726" spans="1:7" ht="45">
      <c r="A726" s="160" t="s">
        <v>311</v>
      </c>
      <c r="B726" s="161" t="s">
        <v>58</v>
      </c>
      <c r="C726" s="223">
        <v>94</v>
      </c>
      <c r="D726" s="223"/>
      <c r="E726" s="223"/>
      <c r="F726" s="223"/>
      <c r="G726" s="223"/>
    </row>
    <row r="727" spans="1:7" ht="45">
      <c r="A727" s="160" t="s">
        <v>312</v>
      </c>
      <c r="B727" s="161" t="s">
        <v>58</v>
      </c>
      <c r="C727" s="223"/>
      <c r="D727" s="223"/>
      <c r="E727" s="223"/>
      <c r="F727" s="227"/>
      <c r="G727" s="227"/>
    </row>
    <row r="728" spans="1:7" ht="30">
      <c r="A728" s="164" t="s">
        <v>313</v>
      </c>
      <c r="B728" s="161" t="s">
        <v>58</v>
      </c>
      <c r="C728" s="223"/>
      <c r="D728" s="223"/>
      <c r="E728" s="223"/>
      <c r="F728" s="227"/>
      <c r="G728" s="227"/>
    </row>
    <row r="729" spans="1:7" ht="29.25">
      <c r="A729" s="228" t="s">
        <v>429</v>
      </c>
      <c r="B729" s="222" t="s">
        <v>58</v>
      </c>
      <c r="C729" s="223">
        <f>C731+C740+C741+C743+C744+C745+C746+C747+C748+C749+C750+C751+C752+C753+C754+C755+C756+C758+C760</f>
        <v>127329</v>
      </c>
      <c r="D729" s="223">
        <f>D731+D740+D741+D743+D744+D745+D746+D747+D748+D749+D750+D751+D752+D753+D754+D755+D756+D758+D760</f>
        <v>79483.66</v>
      </c>
      <c r="E729" s="223">
        <f>E731+E740+E741+E743+E744+E745+E746+E747+E748+E749+E750+E751+E752+E753+E754+E755+E756+E758+E760</f>
        <v>76944.01720000002</v>
      </c>
      <c r="F729" s="223">
        <f>F731+F740+F741+F743+F744+F745+F746+F747+F748+F749+F750+F751+F752+F753+F754+F755+F756+F758+F760</f>
        <v>75006.40522960002</v>
      </c>
      <c r="G729" s="223">
        <f>G731+G740+G741+G743+G744+G745+G746+G747+G748+G749+G750+G751+G752+G753+G754+G755+G756+G758+G760</f>
        <v>77278.99738648802</v>
      </c>
    </row>
    <row r="730" spans="1:7" ht="45">
      <c r="A730" s="164" t="s">
        <v>129</v>
      </c>
      <c r="B730" s="222"/>
      <c r="C730" s="223"/>
      <c r="D730" s="223"/>
      <c r="E730" s="223"/>
      <c r="F730" s="140"/>
      <c r="G730" s="140"/>
    </row>
    <row r="731" spans="1:7" ht="30">
      <c r="A731" s="160" t="s">
        <v>299</v>
      </c>
      <c r="B731" s="222" t="s">
        <v>58</v>
      </c>
      <c r="C731" s="223">
        <v>108023</v>
      </c>
      <c r="D731" s="223">
        <f>C731*0.66</f>
        <v>71295.18000000001</v>
      </c>
      <c r="E731" s="223">
        <f>D731*0.96</f>
        <v>68443.37280000001</v>
      </c>
      <c r="F731" s="227">
        <f>E731*0.967</f>
        <v>66184.74149760001</v>
      </c>
      <c r="G731" s="227">
        <f>F731*1.03</f>
        <v>68170.28374252802</v>
      </c>
    </row>
    <row r="732" spans="1:7" ht="15.75">
      <c r="A732" s="129" t="s">
        <v>361</v>
      </c>
      <c r="B732" s="221" t="s">
        <v>58</v>
      </c>
      <c r="C732" s="56">
        <v>18005</v>
      </c>
      <c r="D732" s="56">
        <v>13200</v>
      </c>
      <c r="E732" s="56">
        <v>14500</v>
      </c>
      <c r="F732" s="56">
        <v>15200</v>
      </c>
      <c r="G732" s="56">
        <v>18000</v>
      </c>
    </row>
    <row r="733" spans="1:7" ht="15.75">
      <c r="A733" s="129" t="s">
        <v>363</v>
      </c>
      <c r="B733" s="221" t="s">
        <v>58</v>
      </c>
      <c r="C733" s="56">
        <v>8018</v>
      </c>
      <c r="D733" s="56">
        <v>8904</v>
      </c>
      <c r="E733" s="56">
        <v>9001</v>
      </c>
      <c r="F733" s="56">
        <v>9102</v>
      </c>
      <c r="G733" s="56">
        <v>9508</v>
      </c>
    </row>
    <row r="734" spans="1:7" ht="15.75">
      <c r="A734" s="129" t="s">
        <v>364</v>
      </c>
      <c r="B734" s="221" t="s">
        <v>58</v>
      </c>
      <c r="C734" s="56">
        <v>10986</v>
      </c>
      <c r="D734" s="56">
        <v>5710</v>
      </c>
      <c r="E734" s="56">
        <v>5120</v>
      </c>
      <c r="F734" s="56">
        <v>4890</v>
      </c>
      <c r="G734" s="56">
        <v>4310</v>
      </c>
    </row>
    <row r="735" spans="1:7" ht="15.75">
      <c r="A735" s="129" t="s">
        <v>365</v>
      </c>
      <c r="B735" s="221" t="s">
        <v>58</v>
      </c>
      <c r="C735" s="56">
        <v>12773</v>
      </c>
      <c r="D735" s="56">
        <v>13500</v>
      </c>
      <c r="E735" s="56">
        <v>14000</v>
      </c>
      <c r="F735" s="56">
        <v>14500</v>
      </c>
      <c r="G735" s="56">
        <v>14500</v>
      </c>
    </row>
    <row r="736" spans="1:7" ht="15.75">
      <c r="A736" s="129" t="s">
        <v>366</v>
      </c>
      <c r="B736" s="221" t="s">
        <v>58</v>
      </c>
      <c r="C736" s="56">
        <v>12288</v>
      </c>
      <c r="D736" s="56">
        <v>15418</v>
      </c>
      <c r="E736" s="56">
        <v>16400</v>
      </c>
      <c r="F736" s="56">
        <v>13200</v>
      </c>
      <c r="G736" s="56">
        <v>14500</v>
      </c>
    </row>
    <row r="737" spans="1:7" ht="15.75">
      <c r="A737" s="129" t="s">
        <v>370</v>
      </c>
      <c r="B737" s="221" t="s">
        <v>58</v>
      </c>
      <c r="C737" s="56">
        <v>16015</v>
      </c>
      <c r="D737" s="56">
        <v>15000</v>
      </c>
      <c r="E737" s="56">
        <v>12000</v>
      </c>
      <c r="F737" s="56">
        <v>10000</v>
      </c>
      <c r="G737" s="56">
        <v>8000</v>
      </c>
    </row>
    <row r="738" spans="1:7" ht="15.75">
      <c r="A738" s="129" t="s">
        <v>385</v>
      </c>
      <c r="B738" s="221" t="s">
        <v>58</v>
      </c>
      <c r="C738" s="56">
        <v>60650</v>
      </c>
      <c r="D738" s="56">
        <v>20000</v>
      </c>
      <c r="E738" s="56">
        <v>20000</v>
      </c>
      <c r="F738" s="56">
        <v>20000</v>
      </c>
      <c r="G738" s="56">
        <v>20000</v>
      </c>
    </row>
    <row r="739" spans="1:7" ht="15.75">
      <c r="A739" s="129" t="s">
        <v>400</v>
      </c>
      <c r="B739" s="221" t="s">
        <v>58</v>
      </c>
      <c r="C739" s="56">
        <v>10869</v>
      </c>
      <c r="D739" s="56">
        <v>7100</v>
      </c>
      <c r="E739" s="56">
        <v>4000</v>
      </c>
      <c r="F739" s="56">
        <v>5000</v>
      </c>
      <c r="G739" s="56">
        <v>6000</v>
      </c>
    </row>
    <row r="740" spans="1:7" ht="15.75">
      <c r="A740" s="160" t="s">
        <v>317</v>
      </c>
      <c r="B740" s="222" t="s">
        <v>58</v>
      </c>
      <c r="C740" s="223"/>
      <c r="D740" s="223"/>
      <c r="E740" s="223"/>
      <c r="F740" s="227"/>
      <c r="G740" s="227"/>
    </row>
    <row r="741" spans="1:7" ht="30">
      <c r="A741" s="160" t="s">
        <v>300</v>
      </c>
      <c r="B741" s="222" t="s">
        <v>58</v>
      </c>
      <c r="C741" s="223">
        <v>5068</v>
      </c>
      <c r="D741" s="223">
        <v>1683</v>
      </c>
      <c r="E741" s="223">
        <v>1800</v>
      </c>
      <c r="F741" s="227">
        <v>1920</v>
      </c>
      <c r="G741" s="227">
        <v>2000</v>
      </c>
    </row>
    <row r="742" spans="1:7" ht="17.25" customHeight="1">
      <c r="A742" s="220" t="s">
        <v>346</v>
      </c>
      <c r="B742" s="224" t="s">
        <v>58</v>
      </c>
      <c r="C742" s="225">
        <v>3209</v>
      </c>
      <c r="D742" s="225">
        <v>1683</v>
      </c>
      <c r="E742" s="225">
        <v>1800</v>
      </c>
      <c r="F742" s="226">
        <v>1920</v>
      </c>
      <c r="G742" s="226">
        <v>2000</v>
      </c>
    </row>
    <row r="743" spans="1:7" ht="45">
      <c r="A743" s="160" t="s">
        <v>315</v>
      </c>
      <c r="B743" s="222" t="s">
        <v>58</v>
      </c>
      <c r="C743" s="223"/>
      <c r="D743" s="223"/>
      <c r="E743" s="223"/>
      <c r="F743" s="227"/>
      <c r="G743" s="227"/>
    </row>
    <row r="744" spans="1:7" ht="60">
      <c r="A744" s="164" t="s">
        <v>314</v>
      </c>
      <c r="B744" s="222" t="s">
        <v>58</v>
      </c>
      <c r="C744" s="223"/>
      <c r="D744" s="223"/>
      <c r="E744" s="223"/>
      <c r="F744" s="227"/>
      <c r="G744" s="227"/>
    </row>
    <row r="745" spans="1:7" ht="15.75">
      <c r="A745" s="160" t="s">
        <v>301</v>
      </c>
      <c r="B745" s="222" t="s">
        <v>58</v>
      </c>
      <c r="C745" s="223">
        <v>0</v>
      </c>
      <c r="D745" s="223">
        <v>0</v>
      </c>
      <c r="E745" s="223">
        <v>0</v>
      </c>
      <c r="F745" s="227">
        <v>0</v>
      </c>
      <c r="G745" s="227">
        <v>0</v>
      </c>
    </row>
    <row r="746" spans="1:7" ht="45.75" customHeight="1">
      <c r="A746" s="160" t="s">
        <v>302</v>
      </c>
      <c r="B746" s="222" t="s">
        <v>58</v>
      </c>
      <c r="C746" s="223">
        <v>72</v>
      </c>
      <c r="D746" s="223"/>
      <c r="E746" s="223"/>
      <c r="F746" s="227"/>
      <c r="G746" s="227"/>
    </row>
    <row r="747" spans="1:7" ht="45">
      <c r="A747" s="164" t="s">
        <v>304</v>
      </c>
      <c r="B747" s="222" t="s">
        <v>58</v>
      </c>
      <c r="C747" s="223"/>
      <c r="D747" s="223"/>
      <c r="E747" s="223"/>
      <c r="F747" s="227"/>
      <c r="G747" s="227"/>
    </row>
    <row r="748" spans="1:7" ht="15.75">
      <c r="A748" s="160" t="s">
        <v>303</v>
      </c>
      <c r="B748" s="222" t="s">
        <v>58</v>
      </c>
      <c r="C748" s="223"/>
      <c r="D748" s="223"/>
      <c r="E748" s="223"/>
      <c r="F748" s="227"/>
      <c r="G748" s="227"/>
    </row>
    <row r="749" spans="1:7" ht="30">
      <c r="A749" s="160" t="s">
        <v>305</v>
      </c>
      <c r="B749" s="222" t="s">
        <v>58</v>
      </c>
      <c r="C749" s="223"/>
      <c r="D749" s="223"/>
      <c r="E749" s="223"/>
      <c r="F749" s="227"/>
      <c r="G749" s="227"/>
    </row>
    <row r="750" spans="1:7" ht="30">
      <c r="A750" s="164" t="s">
        <v>306</v>
      </c>
      <c r="B750" s="222" t="s">
        <v>58</v>
      </c>
      <c r="C750" s="223"/>
      <c r="D750" s="223"/>
      <c r="E750" s="223"/>
      <c r="F750" s="227"/>
      <c r="G750" s="227"/>
    </row>
    <row r="751" spans="1:7" ht="30">
      <c r="A751" s="160" t="s">
        <v>307</v>
      </c>
      <c r="B751" s="222" t="s">
        <v>58</v>
      </c>
      <c r="C751" s="223">
        <v>998</v>
      </c>
      <c r="D751" s="223"/>
      <c r="E751" s="223"/>
      <c r="F751" s="223"/>
      <c r="G751" s="223"/>
    </row>
    <row r="752" spans="1:7" ht="30">
      <c r="A752" s="164" t="s">
        <v>316</v>
      </c>
      <c r="B752" s="222" t="s">
        <v>58</v>
      </c>
      <c r="C752" s="223"/>
      <c r="D752" s="223"/>
      <c r="E752" s="223"/>
      <c r="F752" s="227"/>
      <c r="G752" s="227"/>
    </row>
    <row r="753" spans="1:7" ht="45">
      <c r="A753" s="160" t="s">
        <v>308</v>
      </c>
      <c r="B753" s="222" t="s">
        <v>58</v>
      </c>
      <c r="C753" s="223"/>
      <c r="D753" s="223"/>
      <c r="E753" s="223"/>
      <c r="F753" s="227"/>
      <c r="G753" s="227"/>
    </row>
    <row r="754" spans="1:7" ht="60">
      <c r="A754" s="164" t="s">
        <v>309</v>
      </c>
      <c r="B754" s="161" t="s">
        <v>58</v>
      </c>
      <c r="C754" s="223">
        <v>6131</v>
      </c>
      <c r="D754" s="223"/>
      <c r="E754" s="223"/>
      <c r="F754" s="227"/>
      <c r="G754" s="227"/>
    </row>
    <row r="755" spans="1:7" ht="15.75">
      <c r="A755" s="160" t="s">
        <v>310</v>
      </c>
      <c r="B755" s="161" t="s">
        <v>58</v>
      </c>
      <c r="C755" s="223">
        <v>6316</v>
      </c>
      <c r="D755" s="223">
        <f>C755*1.03</f>
        <v>6505.4800000000005</v>
      </c>
      <c r="E755" s="223">
        <f>D755*1.03</f>
        <v>6700.644400000001</v>
      </c>
      <c r="F755" s="227">
        <f>E755*1.03</f>
        <v>6901.663732000001</v>
      </c>
      <c r="G755" s="227">
        <f>F755*1.03</f>
        <v>7108.713643960001</v>
      </c>
    </row>
    <row r="756" spans="1:7" ht="45">
      <c r="A756" s="160" t="s">
        <v>311</v>
      </c>
      <c r="B756" s="161" t="s">
        <v>58</v>
      </c>
      <c r="C756" s="223">
        <v>721</v>
      </c>
      <c r="D756" s="223"/>
      <c r="E756" s="223"/>
      <c r="F756" s="223"/>
      <c r="G756" s="223"/>
    </row>
    <row r="757" spans="1:7" ht="6" customHeight="1">
      <c r="A757" s="229"/>
      <c r="B757" s="161"/>
      <c r="C757" s="223"/>
      <c r="D757" s="223"/>
      <c r="E757" s="223"/>
      <c r="F757" s="227"/>
      <c r="G757" s="227"/>
    </row>
    <row r="758" spans="1:7" ht="45">
      <c r="A758" s="160" t="s">
        <v>312</v>
      </c>
      <c r="B758" s="161" t="s">
        <v>58</v>
      </c>
      <c r="C758" s="223"/>
      <c r="D758" s="223"/>
      <c r="E758" s="223"/>
      <c r="F758" s="227"/>
      <c r="G758" s="227"/>
    </row>
    <row r="759" spans="1:7" ht="6" customHeight="1">
      <c r="A759" s="229"/>
      <c r="B759" s="163"/>
      <c r="C759" s="223"/>
      <c r="D759" s="223"/>
      <c r="E759" s="223"/>
      <c r="F759" s="227"/>
      <c r="G759" s="227"/>
    </row>
    <row r="760" spans="1:7" ht="30">
      <c r="A760" s="164" t="s">
        <v>313</v>
      </c>
      <c r="B760" s="161" t="s">
        <v>58</v>
      </c>
      <c r="C760" s="223"/>
      <c r="D760" s="223"/>
      <c r="E760" s="223"/>
      <c r="F760" s="227"/>
      <c r="G760" s="227"/>
    </row>
    <row r="761" spans="1:7" ht="6" customHeight="1">
      <c r="A761" s="229"/>
      <c r="B761" s="163"/>
      <c r="C761" s="223"/>
      <c r="D761" s="223"/>
      <c r="E761" s="223"/>
      <c r="F761" s="227"/>
      <c r="G761" s="227"/>
    </row>
    <row r="762" spans="1:7" ht="58.5">
      <c r="A762" s="228" t="s">
        <v>430</v>
      </c>
      <c r="B762" s="222" t="s">
        <v>58</v>
      </c>
      <c r="C762" s="223">
        <f>C764+C774+C775+C778+C779+C780+C781+C782+C783+C784+C785+C786+C787+C788+C789+C790+C791+C792+C793</f>
        <v>414175</v>
      </c>
      <c r="D762" s="223">
        <f>D764+D774+D775+D778+D779+D780+D781+D782+D783+D784+D785+D786+D787+D788+D789+D790+D791+D792+D793</f>
        <v>410199.262</v>
      </c>
      <c r="E762" s="223">
        <f>E764+E774+E775+E778+E779+E780+E781+E782+E783+E784+E785+E786+E787+E788+E789+E790+E791+E792+E793</f>
        <v>405685.0920494001</v>
      </c>
      <c r="F762" s="223">
        <f>F764+F774+F775+F778+F779+F780+F781+F782+F783+F784+F785+F786+F787+F788+F789+F790+F791+F792+F793</f>
        <v>420698.4881170887</v>
      </c>
      <c r="G762" s="223">
        <f>G764+G774+G775+G778+G779+G780+G781+G782+G783+G784+G785+G786+G787+G788+G789+G790+G791+G792+G793</f>
        <v>409230.2703779897</v>
      </c>
    </row>
    <row r="763" spans="1:7" ht="45">
      <c r="A763" s="164" t="s">
        <v>129</v>
      </c>
      <c r="B763" s="222"/>
      <c r="C763" s="223"/>
      <c r="D763" s="223"/>
      <c r="E763" s="223"/>
      <c r="F763" s="140"/>
      <c r="G763" s="140"/>
    </row>
    <row r="764" spans="1:7" ht="30">
      <c r="A764" s="160" t="s">
        <v>386</v>
      </c>
      <c r="B764" s="222" t="s">
        <v>58</v>
      </c>
      <c r="C764" s="223">
        <v>317464</v>
      </c>
      <c r="D764" s="223">
        <f>C764*0.97</f>
        <v>307940.08</v>
      </c>
      <c r="E764" s="223">
        <f>D764*0.96</f>
        <v>295622.4768</v>
      </c>
      <c r="F764" s="227">
        <f>E764*0.97</f>
        <v>286753.802496</v>
      </c>
      <c r="G764" s="227">
        <f>F764*0.93</f>
        <v>266681.03632128006</v>
      </c>
    </row>
    <row r="765" spans="1:7" ht="15.75">
      <c r="A765" s="129" t="s">
        <v>361</v>
      </c>
      <c r="B765" s="221" t="s">
        <v>58</v>
      </c>
      <c r="C765" s="56">
        <v>20472</v>
      </c>
      <c r="D765" s="56">
        <v>20540</v>
      </c>
      <c r="E765" s="56">
        <v>20690</v>
      </c>
      <c r="F765" s="56">
        <v>21540</v>
      </c>
      <c r="G765" s="56">
        <v>22450</v>
      </c>
    </row>
    <row r="766" spans="1:7" ht="15.75">
      <c r="A766" s="129" t="s">
        <v>363</v>
      </c>
      <c r="B766" s="221" t="s">
        <v>58</v>
      </c>
      <c r="C766" s="56">
        <v>29112</v>
      </c>
      <c r="D766" s="56">
        <v>29004</v>
      </c>
      <c r="E766" s="56">
        <v>29008</v>
      </c>
      <c r="F766" s="56">
        <v>30015</v>
      </c>
      <c r="G766" s="56">
        <v>32113</v>
      </c>
    </row>
    <row r="767" spans="1:7" ht="15.75">
      <c r="A767" s="129" t="s">
        <v>364</v>
      </c>
      <c r="B767" s="221" t="s">
        <v>58</v>
      </c>
      <c r="C767" s="56">
        <v>43352</v>
      </c>
      <c r="D767" s="56">
        <v>27030</v>
      </c>
      <c r="E767" s="56">
        <v>27531</v>
      </c>
      <c r="F767" s="56">
        <v>28340</v>
      </c>
      <c r="G767" s="56">
        <v>29013</v>
      </c>
    </row>
    <row r="768" spans="1:7" ht="15.75">
      <c r="A768" s="129" t="s">
        <v>365</v>
      </c>
      <c r="B768" s="221" t="s">
        <v>58</v>
      </c>
      <c r="C768" s="56">
        <v>14911</v>
      </c>
      <c r="D768" s="56">
        <v>15000</v>
      </c>
      <c r="E768" s="56">
        <v>15100</v>
      </c>
      <c r="F768" s="56">
        <v>15100</v>
      </c>
      <c r="G768" s="56">
        <v>15100</v>
      </c>
    </row>
    <row r="769" spans="1:7" ht="15.75">
      <c r="A769" s="129" t="s">
        <v>366</v>
      </c>
      <c r="B769" s="221" t="s">
        <v>58</v>
      </c>
      <c r="C769" s="56">
        <v>12295</v>
      </c>
      <c r="D769" s="56">
        <v>12514</v>
      </c>
      <c r="E769" s="56">
        <v>12715</v>
      </c>
      <c r="F769" s="56">
        <v>12905</v>
      </c>
      <c r="G769" s="56">
        <v>13100</v>
      </c>
    </row>
    <row r="770" spans="1:7" ht="15.75">
      <c r="A770" s="129" t="s">
        <v>370</v>
      </c>
      <c r="B770" s="221" t="s">
        <v>58</v>
      </c>
      <c r="C770" s="56">
        <v>220174</v>
      </c>
      <c r="D770" s="56">
        <v>220000</v>
      </c>
      <c r="E770" s="56">
        <v>200000</v>
      </c>
      <c r="F770" s="56">
        <v>180000</v>
      </c>
      <c r="G770" s="56">
        <v>150000</v>
      </c>
    </row>
    <row r="771" spans="1:7" ht="21.75" customHeight="1">
      <c r="A771" s="129" t="s">
        <v>385</v>
      </c>
      <c r="B771" s="221" t="s">
        <v>58</v>
      </c>
      <c r="C771" s="56">
        <v>3141</v>
      </c>
      <c r="D771" s="56">
        <v>3200</v>
      </c>
      <c r="E771" s="56">
        <v>3350</v>
      </c>
      <c r="F771" s="56">
        <v>3480</v>
      </c>
      <c r="G771" s="56">
        <v>3610</v>
      </c>
    </row>
    <row r="772" spans="1:7" ht="15.75">
      <c r="A772" s="129" t="s">
        <v>399</v>
      </c>
      <c r="B772" s="221" t="s">
        <v>58</v>
      </c>
      <c r="C772" s="56">
        <v>13923</v>
      </c>
      <c r="D772" s="56">
        <v>16686</v>
      </c>
      <c r="E772" s="56">
        <v>19787</v>
      </c>
      <c r="F772" s="56">
        <v>22888</v>
      </c>
      <c r="G772" s="56">
        <v>25989</v>
      </c>
    </row>
    <row r="773" spans="1:7" ht="15.75">
      <c r="A773" s="129" t="s">
        <v>400</v>
      </c>
      <c r="B773" s="221" t="s">
        <v>58</v>
      </c>
      <c r="C773" s="56">
        <v>28119</v>
      </c>
      <c r="D773" s="56">
        <v>29619</v>
      </c>
      <c r="E773" s="56">
        <v>30000</v>
      </c>
      <c r="F773" s="56">
        <v>31800</v>
      </c>
      <c r="G773" s="56">
        <v>32500</v>
      </c>
    </row>
    <row r="774" spans="1:7" ht="15.75">
      <c r="A774" s="160" t="s">
        <v>317</v>
      </c>
      <c r="B774" s="222" t="s">
        <v>58</v>
      </c>
      <c r="C774" s="223">
        <v>171</v>
      </c>
      <c r="D774" s="223"/>
      <c r="E774" s="223"/>
      <c r="F774" s="227"/>
      <c r="G774" s="227"/>
    </row>
    <row r="775" spans="1:8" ht="27.75" customHeight="1">
      <c r="A775" s="160" t="s">
        <v>300</v>
      </c>
      <c r="B775" s="222" t="s">
        <v>58</v>
      </c>
      <c r="C775" s="223">
        <v>70917</v>
      </c>
      <c r="D775" s="223">
        <f>C775*1.086</f>
        <v>77015.86200000001</v>
      </c>
      <c r="E775" s="223">
        <f>D775*1.0837</f>
        <v>83462.08964940002</v>
      </c>
      <c r="F775" s="227">
        <f>E775*1.269</f>
        <v>105913.39176508861</v>
      </c>
      <c r="G775" s="227">
        <f>F775*1.067</f>
        <v>113009.58901334954</v>
      </c>
      <c r="H775" s="41"/>
    </row>
    <row r="776" spans="1:7" ht="15.75" customHeight="1">
      <c r="A776" s="220" t="s">
        <v>346</v>
      </c>
      <c r="B776" s="224" t="s">
        <v>58</v>
      </c>
      <c r="C776" s="225">
        <v>44684</v>
      </c>
      <c r="D776" s="225">
        <v>50483</v>
      </c>
      <c r="E776" s="225">
        <v>56500</v>
      </c>
      <c r="F776" s="226">
        <v>62150</v>
      </c>
      <c r="G776" s="226">
        <v>69000</v>
      </c>
    </row>
    <row r="777" spans="1:7" ht="15.75" customHeight="1">
      <c r="A777" s="220" t="s">
        <v>342</v>
      </c>
      <c r="B777" s="224" t="s">
        <v>58</v>
      </c>
      <c r="C777" s="225">
        <v>23709</v>
      </c>
      <c r="D777" s="225">
        <v>23800</v>
      </c>
      <c r="E777" s="225">
        <v>24000</v>
      </c>
      <c r="F777" s="226">
        <v>40000</v>
      </c>
      <c r="G777" s="226">
        <v>40000</v>
      </c>
    </row>
    <row r="778" spans="1:7" ht="45">
      <c r="A778" s="160" t="s">
        <v>315</v>
      </c>
      <c r="B778" s="222" t="s">
        <v>58</v>
      </c>
      <c r="C778" s="223">
        <v>1512</v>
      </c>
      <c r="D778" s="223"/>
      <c r="E778" s="223"/>
      <c r="F778" s="223"/>
      <c r="G778" s="223"/>
    </row>
    <row r="779" spans="1:7" ht="60">
      <c r="A779" s="164" t="s">
        <v>314</v>
      </c>
      <c r="B779" s="222" t="s">
        <v>58</v>
      </c>
      <c r="C779" s="223">
        <v>10</v>
      </c>
      <c r="D779" s="223"/>
      <c r="E779" s="223"/>
      <c r="F779" s="227"/>
      <c r="G779" s="227"/>
    </row>
    <row r="780" spans="1:7" ht="15.75">
      <c r="A780" s="160" t="s">
        <v>301</v>
      </c>
      <c r="B780" s="222" t="s">
        <v>58</v>
      </c>
      <c r="C780" s="223">
        <v>1</v>
      </c>
      <c r="D780" s="223"/>
      <c r="E780" s="223"/>
      <c r="F780" s="227"/>
      <c r="G780" s="227"/>
    </row>
    <row r="781" spans="1:7" ht="46.5" customHeight="1">
      <c r="A781" s="160" t="s">
        <v>302</v>
      </c>
      <c r="B781" s="222" t="s">
        <v>58</v>
      </c>
      <c r="C781" s="223">
        <v>2048</v>
      </c>
      <c r="D781" s="223">
        <f>C781*1.04</f>
        <v>2129.92</v>
      </c>
      <c r="E781" s="223">
        <f>D781*1.05</f>
        <v>2236.416</v>
      </c>
      <c r="F781" s="223">
        <f aca="true" t="shared" si="10" ref="F781:G783">E781*1.05</f>
        <v>2348.2368</v>
      </c>
      <c r="G781" s="223">
        <f t="shared" si="10"/>
        <v>2465.6486400000003</v>
      </c>
    </row>
    <row r="782" spans="1:7" ht="45">
      <c r="A782" s="164" t="s">
        <v>304</v>
      </c>
      <c r="B782" s="222" t="s">
        <v>58</v>
      </c>
      <c r="C782" s="223">
        <v>154</v>
      </c>
      <c r="D782" s="223">
        <f>C782*1.04</f>
        <v>160.16</v>
      </c>
      <c r="E782" s="223">
        <f>D782*1.05</f>
        <v>168.168</v>
      </c>
      <c r="F782" s="223">
        <f t="shared" si="10"/>
        <v>176.5764</v>
      </c>
      <c r="G782" s="223">
        <f t="shared" si="10"/>
        <v>185.40522</v>
      </c>
    </row>
    <row r="783" spans="1:7" ht="15.75">
      <c r="A783" s="160" t="s">
        <v>303</v>
      </c>
      <c r="B783" s="222" t="s">
        <v>58</v>
      </c>
      <c r="C783" s="223">
        <v>5554</v>
      </c>
      <c r="D783" s="223">
        <f>C783*1.04</f>
        <v>5776.16</v>
      </c>
      <c r="E783" s="223">
        <f>D783*1.05</f>
        <v>6064.968</v>
      </c>
      <c r="F783" s="223">
        <f t="shared" si="10"/>
        <v>6368.2164</v>
      </c>
      <c r="G783" s="223">
        <f t="shared" si="10"/>
        <v>6686.62722</v>
      </c>
    </row>
    <row r="784" spans="1:7" ht="30">
      <c r="A784" s="160" t="s">
        <v>305</v>
      </c>
      <c r="B784" s="222" t="s">
        <v>58</v>
      </c>
      <c r="C784" s="223"/>
      <c r="D784" s="223"/>
      <c r="E784" s="223"/>
      <c r="F784" s="227"/>
      <c r="G784" s="227"/>
    </row>
    <row r="785" spans="1:7" ht="30">
      <c r="A785" s="164" t="s">
        <v>306</v>
      </c>
      <c r="B785" s="222" t="s">
        <v>58</v>
      </c>
      <c r="C785" s="223"/>
      <c r="D785" s="223"/>
      <c r="E785" s="223"/>
      <c r="F785" s="227"/>
      <c r="G785" s="227"/>
    </row>
    <row r="786" spans="1:7" ht="30">
      <c r="A786" s="160" t="s">
        <v>307</v>
      </c>
      <c r="B786" s="222" t="s">
        <v>58</v>
      </c>
      <c r="C786" s="223">
        <v>1815</v>
      </c>
      <c r="D786" s="223">
        <f>C786*1.04</f>
        <v>1887.6000000000001</v>
      </c>
      <c r="E786" s="223">
        <f>D786*1.05</f>
        <v>1981.9800000000002</v>
      </c>
      <c r="F786" s="223">
        <f>E786*1.05</f>
        <v>2081.079</v>
      </c>
      <c r="G786" s="223">
        <f>F786*1.05</f>
        <v>2185.13295</v>
      </c>
    </row>
    <row r="787" spans="1:7" ht="30">
      <c r="A787" s="164" t="s">
        <v>316</v>
      </c>
      <c r="B787" s="222" t="s">
        <v>58</v>
      </c>
      <c r="C787" s="223"/>
      <c r="D787" s="223"/>
      <c r="E787" s="223"/>
      <c r="F787" s="227"/>
      <c r="G787" s="227"/>
    </row>
    <row r="788" spans="1:7" ht="45">
      <c r="A788" s="160" t="s">
        <v>308</v>
      </c>
      <c r="B788" s="222" t="s">
        <v>58</v>
      </c>
      <c r="C788" s="223"/>
      <c r="D788" s="223"/>
      <c r="E788" s="223"/>
      <c r="F788" s="227"/>
      <c r="G788" s="227"/>
    </row>
    <row r="789" spans="1:7" ht="60">
      <c r="A789" s="164" t="s">
        <v>309</v>
      </c>
      <c r="B789" s="161" t="s">
        <v>58</v>
      </c>
      <c r="C789" s="223">
        <v>5477</v>
      </c>
      <c r="D789" s="223">
        <f>C789*1.04</f>
        <v>5696.08</v>
      </c>
      <c r="E789" s="223">
        <f>D789*1.05</f>
        <v>5980.884</v>
      </c>
      <c r="F789" s="223">
        <f>E789*1.05</f>
        <v>6279.9282</v>
      </c>
      <c r="G789" s="223">
        <f>F789*1.05</f>
        <v>6593.924610000001</v>
      </c>
    </row>
    <row r="790" spans="1:7" ht="15.75">
      <c r="A790" s="160" t="s">
        <v>310</v>
      </c>
      <c r="B790" s="161" t="s">
        <v>58</v>
      </c>
      <c r="C790" s="223">
        <v>8392</v>
      </c>
      <c r="D790" s="223">
        <f aca="true" t="shared" si="11" ref="D790:G791">C790*1.06</f>
        <v>8895.52</v>
      </c>
      <c r="E790" s="223">
        <f t="shared" si="11"/>
        <v>9429.2512</v>
      </c>
      <c r="F790" s="227">
        <f t="shared" si="11"/>
        <v>9995.006272</v>
      </c>
      <c r="G790" s="227">
        <f t="shared" si="11"/>
        <v>10594.706648320001</v>
      </c>
    </row>
    <row r="791" spans="1:7" ht="45">
      <c r="A791" s="160" t="s">
        <v>311</v>
      </c>
      <c r="B791" s="161" t="s">
        <v>58</v>
      </c>
      <c r="C791" s="223">
        <v>574</v>
      </c>
      <c r="D791" s="223">
        <f t="shared" si="11"/>
        <v>608.44</v>
      </c>
      <c r="E791" s="223">
        <f t="shared" si="11"/>
        <v>644.9464</v>
      </c>
      <c r="F791" s="227">
        <f t="shared" si="11"/>
        <v>683.6431840000001</v>
      </c>
      <c r="G791" s="227">
        <f t="shared" si="11"/>
        <v>724.6617750400002</v>
      </c>
    </row>
    <row r="792" spans="1:7" ht="48" customHeight="1">
      <c r="A792" s="160" t="s">
        <v>312</v>
      </c>
      <c r="B792" s="161" t="s">
        <v>58</v>
      </c>
      <c r="C792" s="223"/>
      <c r="D792" s="223"/>
      <c r="E792" s="223"/>
      <c r="F792" s="227"/>
      <c r="G792" s="227"/>
    </row>
    <row r="793" spans="1:7" ht="30">
      <c r="A793" s="164" t="s">
        <v>313</v>
      </c>
      <c r="B793" s="161" t="s">
        <v>58</v>
      </c>
      <c r="C793" s="223">
        <v>86</v>
      </c>
      <c r="D793" s="223">
        <f>C793*1.04</f>
        <v>89.44</v>
      </c>
      <c r="E793" s="223">
        <f>D793*1.05</f>
        <v>93.912</v>
      </c>
      <c r="F793" s="223">
        <f>E793*1.05</f>
        <v>98.6076</v>
      </c>
      <c r="G793" s="223">
        <f>F793*1.05</f>
        <v>103.53798</v>
      </c>
    </row>
    <row r="794" spans="1:7" ht="15.75">
      <c r="A794" s="341" t="s">
        <v>64</v>
      </c>
      <c r="B794" s="341"/>
      <c r="C794" s="341"/>
      <c r="D794" s="341"/>
      <c r="E794" s="341"/>
      <c r="F794" s="341"/>
      <c r="G794" s="341"/>
    </row>
    <row r="795" spans="1:7" ht="69.75" customHeight="1">
      <c r="A795" s="5" t="s">
        <v>118</v>
      </c>
      <c r="B795" s="14" t="s">
        <v>58</v>
      </c>
      <c r="C795" s="230"/>
      <c r="D795" s="230"/>
      <c r="E795" s="230"/>
      <c r="F795" s="114"/>
      <c r="G795" s="114"/>
    </row>
    <row r="796" spans="1:7" ht="62.25" customHeight="1">
      <c r="A796" s="231" t="s">
        <v>158</v>
      </c>
      <c r="B796" s="14" t="s">
        <v>58</v>
      </c>
      <c r="C796" s="230"/>
      <c r="D796" s="230"/>
      <c r="E796" s="230"/>
      <c r="F796" s="114"/>
      <c r="G796" s="114"/>
    </row>
    <row r="797" spans="1:7" ht="15.75">
      <c r="A797" s="232" t="s">
        <v>51</v>
      </c>
      <c r="B797" s="14" t="s">
        <v>244</v>
      </c>
      <c r="C797" s="118"/>
      <c r="D797" s="118"/>
      <c r="E797" s="118"/>
      <c r="F797" s="114"/>
      <c r="G797" s="114"/>
    </row>
    <row r="798" spans="1:7" ht="16.5" customHeight="1">
      <c r="A798" s="232" t="s">
        <v>52</v>
      </c>
      <c r="B798" s="14" t="s">
        <v>55</v>
      </c>
      <c r="C798" s="118"/>
      <c r="D798" s="118"/>
      <c r="E798" s="118"/>
      <c r="F798" s="114"/>
      <c r="G798" s="114"/>
    </row>
    <row r="799" spans="1:7" ht="15.75" customHeight="1">
      <c r="A799" s="232" t="s">
        <v>53</v>
      </c>
      <c r="B799" s="14" t="s">
        <v>245</v>
      </c>
      <c r="C799" s="118"/>
      <c r="D799" s="118"/>
      <c r="E799" s="118"/>
      <c r="F799" s="114"/>
      <c r="G799" s="114"/>
    </row>
    <row r="800" spans="1:7" ht="14.25" customHeight="1">
      <c r="A800" s="36" t="s">
        <v>54</v>
      </c>
      <c r="B800" s="233" t="s">
        <v>151</v>
      </c>
      <c r="C800" s="118"/>
      <c r="D800" s="118"/>
      <c r="E800" s="118"/>
      <c r="F800" s="114"/>
      <c r="G800" s="114"/>
    </row>
    <row r="801" spans="1:7" ht="20.25" customHeight="1">
      <c r="A801" s="342" t="s">
        <v>65</v>
      </c>
      <c r="B801" s="342"/>
      <c r="C801" s="342"/>
      <c r="D801" s="342"/>
      <c r="E801" s="342"/>
      <c r="F801" s="342"/>
      <c r="G801" s="342"/>
    </row>
    <row r="802" spans="1:7" ht="18.75" customHeight="1">
      <c r="A802" s="342"/>
      <c r="B802" s="342"/>
      <c r="C802" s="342"/>
      <c r="D802" s="342"/>
      <c r="E802" s="342"/>
      <c r="F802" s="342"/>
      <c r="G802" s="342"/>
    </row>
    <row r="803" spans="1:7" ht="78.75">
      <c r="A803" s="234" t="s">
        <v>119</v>
      </c>
      <c r="B803" s="14" t="s">
        <v>58</v>
      </c>
      <c r="C803" s="118"/>
      <c r="D803" s="118"/>
      <c r="E803" s="118"/>
      <c r="F803" s="114"/>
      <c r="G803" s="114"/>
    </row>
    <row r="804" spans="1:7" ht="21" customHeight="1">
      <c r="A804" s="342" t="s">
        <v>66</v>
      </c>
      <c r="B804" s="342"/>
      <c r="C804" s="342"/>
      <c r="D804" s="342"/>
      <c r="E804" s="342"/>
      <c r="F804" s="342"/>
      <c r="G804" s="342"/>
    </row>
    <row r="805" spans="1:7" ht="83.25" customHeight="1">
      <c r="A805" s="234" t="s">
        <v>119</v>
      </c>
      <c r="B805" s="14" t="s">
        <v>58</v>
      </c>
      <c r="C805" s="113"/>
      <c r="D805" s="113"/>
      <c r="E805" s="113"/>
      <c r="F805" s="114"/>
      <c r="G805" s="114"/>
    </row>
    <row r="806" spans="1:7" ht="10.5" customHeight="1">
      <c r="A806" s="343"/>
      <c r="B806" s="344"/>
      <c r="C806" s="344"/>
      <c r="D806" s="344"/>
      <c r="E806" s="344"/>
      <c r="F806" s="344"/>
      <c r="G806" s="345"/>
    </row>
    <row r="807" spans="1:7" s="69" customFormat="1" ht="15.75">
      <c r="A807" s="332" t="s">
        <v>57</v>
      </c>
      <c r="B807" s="332"/>
      <c r="C807" s="332"/>
      <c r="D807" s="332"/>
      <c r="E807" s="332"/>
      <c r="F807" s="332"/>
      <c r="G807" s="332"/>
    </row>
    <row r="808" spans="1:7" s="69" customFormat="1" ht="18" customHeight="1">
      <c r="A808" s="235" t="s">
        <v>11</v>
      </c>
      <c r="B808" s="31" t="s">
        <v>58</v>
      </c>
      <c r="C808" s="58">
        <f>C810+C820+C822+C825+C827+C830+C831+C832+C833+C836+C838+C839+C840+C841+C842+C843+C844</f>
        <v>405378</v>
      </c>
      <c r="D808" s="58">
        <f>D810+D820+D822+D825+D827+D830+D831+D832+D833+D836+D838+D839+D840+D841+D842+D843+D844</f>
        <v>648739.5859</v>
      </c>
      <c r="E808" s="58">
        <f>E810+E820+E822+E825+E827+E830+E831+E832+E833+E836+E838+E839+E840+E841+E842+E843+E844</f>
        <v>697541.4104174998</v>
      </c>
      <c r="F808" s="58">
        <f>F810+F820+F822+F825+F827+F830+F831+F832+F833+F836+F838+F839+F840+F841+F842+F843+F844</f>
        <v>740689.5836524235</v>
      </c>
      <c r="G808" s="58">
        <f>G810+G820+G822+G825+G827+G830+G831+G832+G833+G836+G838+G839+G840+G841+G842+G843+G844</f>
        <v>791002.8257899475</v>
      </c>
    </row>
    <row r="809" spans="1:7" s="69" customFormat="1" ht="45">
      <c r="A809" s="30" t="s">
        <v>129</v>
      </c>
      <c r="B809" s="31"/>
      <c r="C809" s="58"/>
      <c r="D809" s="58"/>
      <c r="E809" s="58"/>
      <c r="F809" s="219"/>
      <c r="G809" s="219"/>
    </row>
    <row r="810" spans="1:7" s="69" customFormat="1" ht="30">
      <c r="A810" s="158" t="s">
        <v>299</v>
      </c>
      <c r="B810" s="31" t="s">
        <v>58</v>
      </c>
      <c r="C810" s="58">
        <v>256334</v>
      </c>
      <c r="D810" s="58">
        <f>D850-D889</f>
        <v>355113.39949999994</v>
      </c>
      <c r="E810" s="58">
        <f>E850-E889</f>
        <v>386718.4920554999</v>
      </c>
      <c r="F810" s="58">
        <f>F850-F889</f>
        <v>409998.94527724106</v>
      </c>
      <c r="G810" s="58">
        <f>G850-G889</f>
        <v>438042.87313420436</v>
      </c>
    </row>
    <row r="811" spans="1:7" s="69" customFormat="1" ht="15.75">
      <c r="A811" s="236" t="s">
        <v>361</v>
      </c>
      <c r="B811" s="237" t="s">
        <v>58</v>
      </c>
      <c r="C811" s="238">
        <v>3151</v>
      </c>
      <c r="D811" s="238">
        <v>3000</v>
      </c>
      <c r="E811" s="238">
        <v>3500</v>
      </c>
      <c r="F811" s="238">
        <v>3700</v>
      </c>
      <c r="G811" s="238">
        <v>3800</v>
      </c>
    </row>
    <row r="812" spans="1:7" s="69" customFormat="1" ht="15.75">
      <c r="A812" s="236" t="s">
        <v>363</v>
      </c>
      <c r="B812" s="237" t="s">
        <v>58</v>
      </c>
      <c r="C812" s="238">
        <v>31667</v>
      </c>
      <c r="D812" s="238">
        <v>40030</v>
      </c>
      <c r="E812" s="238">
        <v>45012</v>
      </c>
      <c r="F812" s="238">
        <v>45000</v>
      </c>
      <c r="G812" s="238">
        <v>45000</v>
      </c>
    </row>
    <row r="813" spans="1:7" s="69" customFormat="1" ht="15.75">
      <c r="A813" s="236" t="s">
        <v>364</v>
      </c>
      <c r="B813" s="237" t="s">
        <v>58</v>
      </c>
      <c r="C813" s="238">
        <v>39795</v>
      </c>
      <c r="D813" s="238">
        <v>40000</v>
      </c>
      <c r="E813" s="238">
        <v>40000</v>
      </c>
      <c r="F813" s="238">
        <v>40000</v>
      </c>
      <c r="G813" s="238">
        <v>40000</v>
      </c>
    </row>
    <row r="814" spans="1:7" s="69" customFormat="1" ht="15.75">
      <c r="A814" s="236" t="s">
        <v>365</v>
      </c>
      <c r="B814" s="237" t="s">
        <v>58</v>
      </c>
      <c r="C814" s="238">
        <v>5372</v>
      </c>
      <c r="D814" s="238">
        <v>6500</v>
      </c>
      <c r="E814" s="238">
        <v>6000</v>
      </c>
      <c r="F814" s="238">
        <v>7000</v>
      </c>
      <c r="G814" s="238">
        <v>10000</v>
      </c>
    </row>
    <row r="815" spans="1:7" s="69" customFormat="1" ht="15.75">
      <c r="A815" s="236" t="s">
        <v>382</v>
      </c>
      <c r="B815" s="237" t="s">
        <v>58</v>
      </c>
      <c r="C815" s="238">
        <v>48460</v>
      </c>
      <c r="D815" s="238">
        <v>50100</v>
      </c>
      <c r="E815" s="238">
        <v>51400</v>
      </c>
      <c r="F815" s="238">
        <v>52000</v>
      </c>
      <c r="G815" s="238">
        <v>53400</v>
      </c>
    </row>
    <row r="816" spans="1:7" s="69" customFormat="1" ht="15.75">
      <c r="A816" s="236" t="s">
        <v>366</v>
      </c>
      <c r="B816" s="237" t="s">
        <v>58</v>
      </c>
      <c r="C816" s="238">
        <v>2236</v>
      </c>
      <c r="D816" s="238">
        <v>2300</v>
      </c>
      <c r="E816" s="238">
        <v>2400</v>
      </c>
      <c r="F816" s="238">
        <v>2500</v>
      </c>
      <c r="G816" s="238">
        <v>2600</v>
      </c>
    </row>
    <row r="817" spans="1:7" s="69" customFormat="1" ht="15.75">
      <c r="A817" s="236" t="s">
        <v>367</v>
      </c>
      <c r="B817" s="237" t="s">
        <v>58</v>
      </c>
      <c r="C817" s="238">
        <v>25199</v>
      </c>
      <c r="D817" s="238">
        <v>19000</v>
      </c>
      <c r="E817" s="238">
        <v>18000</v>
      </c>
      <c r="F817" s="238">
        <v>18000</v>
      </c>
      <c r="G817" s="238">
        <v>18000</v>
      </c>
    </row>
    <row r="818" spans="1:7" s="69" customFormat="1" ht="22.5" customHeight="1">
      <c r="A818" s="236" t="s">
        <v>371</v>
      </c>
      <c r="B818" s="237" t="s">
        <v>58</v>
      </c>
      <c r="C818" s="238">
        <v>23251</v>
      </c>
      <c r="D818" s="238">
        <v>40200</v>
      </c>
      <c r="E818" s="238">
        <v>51500</v>
      </c>
      <c r="F818" s="238">
        <v>62000</v>
      </c>
      <c r="G818" s="238">
        <v>75000</v>
      </c>
    </row>
    <row r="819" spans="1:7" s="69" customFormat="1" ht="22.5" customHeight="1">
      <c r="A819" s="236" t="s">
        <v>400</v>
      </c>
      <c r="B819" s="237" t="s">
        <v>58</v>
      </c>
      <c r="C819" s="238">
        <v>21111</v>
      </c>
      <c r="D819" s="238">
        <v>17000</v>
      </c>
      <c r="E819" s="238">
        <v>19000</v>
      </c>
      <c r="F819" s="238">
        <v>22000</v>
      </c>
      <c r="G819" s="238">
        <v>25000</v>
      </c>
    </row>
    <row r="820" spans="1:7" s="69" customFormat="1" ht="28.5" customHeight="1">
      <c r="A820" s="158" t="s">
        <v>317</v>
      </c>
      <c r="B820" s="31" t="s">
        <v>58</v>
      </c>
      <c r="C820" s="58">
        <v>2061</v>
      </c>
      <c r="D820" s="58">
        <f>D860-D891</f>
        <v>1500</v>
      </c>
      <c r="E820" s="58">
        <f>E860-E891</f>
        <v>1650</v>
      </c>
      <c r="F820" s="58">
        <f>F860-F891</f>
        <v>1815</v>
      </c>
      <c r="G820" s="58">
        <f>G860-G891</f>
        <v>1996.5</v>
      </c>
    </row>
    <row r="821" spans="1:7" s="69" customFormat="1" ht="15.75">
      <c r="A821" s="236" t="s">
        <v>325</v>
      </c>
      <c r="B821" s="237" t="s">
        <v>58</v>
      </c>
      <c r="C821" s="239">
        <v>2061</v>
      </c>
      <c r="D821" s="239">
        <v>1500</v>
      </c>
      <c r="E821" s="239">
        <v>1650</v>
      </c>
      <c r="F821" s="240">
        <v>1815</v>
      </c>
      <c r="G821" s="240">
        <v>1996.5</v>
      </c>
    </row>
    <row r="822" spans="1:7" s="69" customFormat="1" ht="30">
      <c r="A822" s="158" t="s">
        <v>300</v>
      </c>
      <c r="B822" s="31" t="s">
        <v>58</v>
      </c>
      <c r="C822" s="58">
        <v>-3859</v>
      </c>
      <c r="D822" s="58">
        <f>D862-D893</f>
        <v>131793</v>
      </c>
      <c r="E822" s="58">
        <f>E862-E893</f>
        <v>142530</v>
      </c>
      <c r="F822" s="58">
        <f>F862-F893</f>
        <v>155700</v>
      </c>
      <c r="G822" s="58">
        <f>G862-G893</f>
        <v>171000</v>
      </c>
    </row>
    <row r="823" spans="1:7" s="69" customFormat="1" ht="15.75">
      <c r="A823" s="236" t="s">
        <v>346</v>
      </c>
      <c r="B823" s="237" t="s">
        <v>58</v>
      </c>
      <c r="C823" s="239">
        <v>154356</v>
      </c>
      <c r="D823" s="239">
        <v>121793</v>
      </c>
      <c r="E823" s="239">
        <v>131350</v>
      </c>
      <c r="F823" s="239">
        <v>144700</v>
      </c>
      <c r="G823" s="239">
        <v>159000</v>
      </c>
    </row>
    <row r="824" spans="1:7" s="69" customFormat="1" ht="15.75">
      <c r="A824" s="236" t="s">
        <v>342</v>
      </c>
      <c r="B824" s="237" t="s">
        <v>58</v>
      </c>
      <c r="C824" s="239">
        <v>1281</v>
      </c>
      <c r="D824" s="239">
        <v>10000</v>
      </c>
      <c r="E824" s="239">
        <v>11000</v>
      </c>
      <c r="F824" s="240">
        <v>11000</v>
      </c>
      <c r="G824" s="240">
        <v>12000</v>
      </c>
    </row>
    <row r="825" spans="1:7" s="69" customFormat="1" ht="45">
      <c r="A825" s="158" t="s">
        <v>315</v>
      </c>
      <c r="B825" s="31" t="s">
        <v>58</v>
      </c>
      <c r="C825" s="58">
        <v>-840</v>
      </c>
      <c r="D825" s="58">
        <f>D865-D894</f>
        <v>0</v>
      </c>
      <c r="E825" s="58">
        <f>E865-E894</f>
        <v>0</v>
      </c>
      <c r="F825" s="58">
        <f>F865-F894</f>
        <v>0</v>
      </c>
      <c r="G825" s="58">
        <f>G865-G894</f>
        <v>0</v>
      </c>
    </row>
    <row r="826" spans="1:7" s="69" customFormat="1" ht="15.75">
      <c r="A826" s="236" t="s">
        <v>352</v>
      </c>
      <c r="B826" s="237" t="s">
        <v>58</v>
      </c>
      <c r="C826" s="239">
        <v>-840</v>
      </c>
      <c r="D826" s="239">
        <v>0</v>
      </c>
      <c r="E826" s="239">
        <v>0</v>
      </c>
      <c r="F826" s="240">
        <v>0</v>
      </c>
      <c r="G826" s="240">
        <v>0</v>
      </c>
    </row>
    <row r="827" spans="1:7" s="69" customFormat="1" ht="60">
      <c r="A827" s="30" t="s">
        <v>314</v>
      </c>
      <c r="B827" s="31" t="s">
        <v>58</v>
      </c>
      <c r="C827" s="58">
        <v>11186</v>
      </c>
      <c r="D827" s="58">
        <f>D867-D895</f>
        <v>11324.7064</v>
      </c>
      <c r="E827" s="58">
        <f>E867-E895</f>
        <v>11522.888762</v>
      </c>
      <c r="F827" s="58">
        <f>F867-F895</f>
        <v>11698.0366711824</v>
      </c>
      <c r="G827" s="58">
        <f>G867-G895</f>
        <v>11872.337417583018</v>
      </c>
    </row>
    <row r="828" spans="1:12" s="69" customFormat="1" ht="15.75">
      <c r="A828" s="157" t="s">
        <v>353</v>
      </c>
      <c r="B828" s="237" t="s">
        <v>58</v>
      </c>
      <c r="C828" s="239">
        <v>4208</v>
      </c>
      <c r="D828" s="239">
        <v>4250</v>
      </c>
      <c r="E828" s="239">
        <v>4293</v>
      </c>
      <c r="F828" s="240">
        <v>4336</v>
      </c>
      <c r="G828" s="240">
        <v>4379</v>
      </c>
      <c r="H828" s="72"/>
      <c r="I828" s="72"/>
      <c r="J828" s="72"/>
      <c r="K828" s="72"/>
      <c r="L828" s="72"/>
    </row>
    <row r="829" spans="1:7" s="69" customFormat="1" ht="15.75">
      <c r="A829" s="236" t="s">
        <v>383</v>
      </c>
      <c r="B829" s="237" t="s">
        <v>58</v>
      </c>
      <c r="C829" s="239">
        <v>464</v>
      </c>
      <c r="D829" s="239">
        <v>480</v>
      </c>
      <c r="E829" s="239">
        <v>520</v>
      </c>
      <c r="F829" s="240">
        <v>550</v>
      </c>
      <c r="G829" s="240">
        <v>580</v>
      </c>
    </row>
    <row r="830" spans="1:7" s="69" customFormat="1" ht="15.75">
      <c r="A830" s="158" t="s">
        <v>301</v>
      </c>
      <c r="B830" s="31" t="s">
        <v>58</v>
      </c>
      <c r="C830" s="58">
        <v>599</v>
      </c>
      <c r="D830" s="58">
        <f>D870-D896</f>
        <v>1779.8400000000001</v>
      </c>
      <c r="E830" s="58">
        <f>E870-E896</f>
        <v>1971.0336000000007</v>
      </c>
      <c r="F830" s="58">
        <f>F870-F896</f>
        <v>2169.874944000001</v>
      </c>
      <c r="G830" s="58">
        <f>G870-G896</f>
        <v>2376.669941760001</v>
      </c>
    </row>
    <row r="831" spans="1:7" s="69" customFormat="1" ht="47.25" customHeight="1">
      <c r="A831" s="158" t="s">
        <v>302</v>
      </c>
      <c r="B831" s="31" t="s">
        <v>58</v>
      </c>
      <c r="C831" s="58">
        <v>134677</v>
      </c>
      <c r="D831" s="58">
        <f aca="true" t="shared" si="12" ref="D831:G833">D871-D898</f>
        <v>141171.68</v>
      </c>
      <c r="E831" s="58">
        <f t="shared" si="12"/>
        <v>146818.5472</v>
      </c>
      <c r="F831" s="58">
        <f t="shared" si="12"/>
        <v>152691.28908800002</v>
      </c>
      <c r="G831" s="58">
        <f t="shared" si="12"/>
        <v>158798.94065152004</v>
      </c>
    </row>
    <row r="832" spans="1:7" s="69" customFormat="1" ht="45">
      <c r="A832" s="30" t="s">
        <v>304</v>
      </c>
      <c r="B832" s="31" t="s">
        <v>58</v>
      </c>
      <c r="C832" s="58">
        <v>2024</v>
      </c>
      <c r="D832" s="58">
        <f t="shared" si="12"/>
        <v>2104.96</v>
      </c>
      <c r="E832" s="58">
        <f t="shared" si="12"/>
        <v>2189.1584000000003</v>
      </c>
      <c r="F832" s="58">
        <f t="shared" si="12"/>
        <v>2276.724736</v>
      </c>
      <c r="G832" s="58">
        <f t="shared" si="12"/>
        <v>2367.7937254400003</v>
      </c>
    </row>
    <row r="833" spans="1:7" s="69" customFormat="1" ht="15.75">
      <c r="A833" s="158" t="s">
        <v>303</v>
      </c>
      <c r="B833" s="31" t="s">
        <v>58</v>
      </c>
      <c r="C833" s="58">
        <v>424</v>
      </c>
      <c r="D833" s="58">
        <f t="shared" si="12"/>
        <v>830.96</v>
      </c>
      <c r="E833" s="58">
        <f t="shared" si="12"/>
        <v>864.1984000000001</v>
      </c>
      <c r="F833" s="58">
        <f t="shared" si="12"/>
        <v>898.7663360000001</v>
      </c>
      <c r="G833" s="58">
        <f t="shared" si="12"/>
        <v>934.7169894400001</v>
      </c>
    </row>
    <row r="834" spans="1:7" s="69" customFormat="1" ht="30">
      <c r="A834" s="158" t="s">
        <v>305</v>
      </c>
      <c r="B834" s="31" t="s">
        <v>58</v>
      </c>
      <c r="C834" s="58"/>
      <c r="D834" s="58"/>
      <c r="E834" s="58"/>
      <c r="F834" s="219"/>
      <c r="G834" s="219"/>
    </row>
    <row r="835" spans="1:7" s="69" customFormat="1" ht="30">
      <c r="A835" s="30" t="s">
        <v>306</v>
      </c>
      <c r="B835" s="31" t="s">
        <v>58</v>
      </c>
      <c r="C835" s="58"/>
      <c r="D835" s="58"/>
      <c r="E835" s="58"/>
      <c r="F835" s="219"/>
      <c r="G835" s="219"/>
    </row>
    <row r="836" spans="1:7" s="69" customFormat="1" ht="33.75" customHeight="1">
      <c r="A836" s="158" t="s">
        <v>307</v>
      </c>
      <c r="B836" s="31" t="s">
        <v>58</v>
      </c>
      <c r="C836" s="58">
        <v>2937</v>
      </c>
      <c r="D836" s="58">
        <f>D876-D903</f>
        <v>3121.04</v>
      </c>
      <c r="E836" s="58">
        <f>E876-E903</f>
        <v>3277.092</v>
      </c>
      <c r="F836" s="58">
        <f>F876-F903</f>
        <v>3440.9466</v>
      </c>
      <c r="G836" s="58">
        <f>G876-G903</f>
        <v>3612.9939300000005</v>
      </c>
    </row>
    <row r="837" spans="1:7" s="69" customFormat="1" ht="15.75">
      <c r="A837" s="236" t="s">
        <v>354</v>
      </c>
      <c r="B837" s="237" t="s">
        <v>58</v>
      </c>
      <c r="C837" s="239">
        <v>1182</v>
      </c>
      <c r="D837" s="239">
        <v>1792</v>
      </c>
      <c r="E837" s="239">
        <v>1882</v>
      </c>
      <c r="F837" s="240">
        <v>1976</v>
      </c>
      <c r="G837" s="240">
        <v>2075</v>
      </c>
    </row>
    <row r="838" spans="1:7" s="69" customFormat="1" ht="30">
      <c r="A838" s="30" t="s">
        <v>316</v>
      </c>
      <c r="B838" s="31" t="s">
        <v>58</v>
      </c>
      <c r="C838" s="58"/>
      <c r="D838" s="58"/>
      <c r="E838" s="58"/>
      <c r="F838" s="219"/>
      <c r="G838" s="219"/>
    </row>
    <row r="839" spans="1:7" s="69" customFormat="1" ht="45">
      <c r="A839" s="158" t="s">
        <v>308</v>
      </c>
      <c r="B839" s="31" t="s">
        <v>58</v>
      </c>
      <c r="C839" s="58"/>
      <c r="D839" s="58"/>
      <c r="E839" s="58"/>
      <c r="F839" s="219"/>
      <c r="G839" s="219"/>
    </row>
    <row r="840" spans="1:7" s="69" customFormat="1" ht="60">
      <c r="A840" s="30" t="s">
        <v>309</v>
      </c>
      <c r="B840" s="34" t="s">
        <v>58</v>
      </c>
      <c r="C840" s="58"/>
      <c r="D840" s="58"/>
      <c r="E840" s="58"/>
      <c r="F840" s="219"/>
      <c r="G840" s="219"/>
    </row>
    <row r="841" spans="1:7" s="69" customFormat="1" ht="15.75">
      <c r="A841" s="158" t="s">
        <v>310</v>
      </c>
      <c r="B841" s="34" t="s">
        <v>58</v>
      </c>
      <c r="C841" s="58"/>
      <c r="D841" s="58"/>
      <c r="E841" s="58"/>
      <c r="F841" s="219"/>
      <c r="G841" s="219"/>
    </row>
    <row r="842" spans="1:7" s="69" customFormat="1" ht="45">
      <c r="A842" s="158" t="s">
        <v>311</v>
      </c>
      <c r="B842" s="34" t="s">
        <v>58</v>
      </c>
      <c r="C842" s="58">
        <v>-165</v>
      </c>
      <c r="D842" s="58"/>
      <c r="E842" s="58"/>
      <c r="F842" s="219"/>
      <c r="G842" s="219"/>
    </row>
    <row r="843" spans="1:7" s="69" customFormat="1" ht="47.25" customHeight="1">
      <c r="A843" s="158" t="s">
        <v>312</v>
      </c>
      <c r="B843" s="34" t="s">
        <v>58</v>
      </c>
      <c r="C843" s="58"/>
      <c r="D843" s="58"/>
      <c r="E843" s="58"/>
      <c r="F843" s="219"/>
      <c r="G843" s="219"/>
    </row>
    <row r="844" spans="1:7" s="69" customFormat="1" ht="30">
      <c r="A844" s="30" t="s">
        <v>313</v>
      </c>
      <c r="B844" s="34" t="s">
        <v>58</v>
      </c>
      <c r="C844" s="58"/>
      <c r="D844" s="58"/>
      <c r="E844" s="58"/>
      <c r="F844" s="58"/>
      <c r="G844" s="58"/>
    </row>
    <row r="845" spans="1:7" s="69" customFormat="1" ht="6.75" customHeight="1">
      <c r="A845" s="32"/>
      <c r="B845" s="33"/>
      <c r="C845" s="58"/>
      <c r="D845" s="58"/>
      <c r="E845" s="58"/>
      <c r="F845" s="219"/>
      <c r="G845" s="219"/>
    </row>
    <row r="846" spans="1:7" s="69" customFormat="1" ht="15.75">
      <c r="A846" s="235" t="s">
        <v>12</v>
      </c>
      <c r="B846" s="241"/>
      <c r="C846" s="58"/>
      <c r="D846" s="58"/>
      <c r="E846" s="58"/>
      <c r="F846" s="128"/>
      <c r="G846" s="128"/>
    </row>
    <row r="847" spans="1:7" s="69" customFormat="1" ht="8.25" customHeight="1">
      <c r="A847" s="32"/>
      <c r="B847" s="241"/>
      <c r="C847" s="58"/>
      <c r="D847" s="58"/>
      <c r="E847" s="58"/>
      <c r="F847" s="128"/>
      <c r="G847" s="128"/>
    </row>
    <row r="848" spans="1:7" s="69" customFormat="1" ht="20.25" customHeight="1">
      <c r="A848" s="32" t="s">
        <v>462</v>
      </c>
      <c r="B848" s="31" t="s">
        <v>58</v>
      </c>
      <c r="C848" s="58">
        <f>C850+C860+C862+C865+C867+C870+C871+C872+C873+C874+C875+C876+C878+C879+C880+C881+C882+C883+C884</f>
        <v>489971</v>
      </c>
      <c r="D848" s="58">
        <f>D850+D860+D862+D865+D867+D870+D871+D872+D873+D874+D875+D876+D878+D879+D880+D881+D882+D883+D884</f>
        <v>651739.5859</v>
      </c>
      <c r="E848" s="58">
        <f>E850+E860+E862+E865+E867+E870+E871+E872+E873+E874+E875+E876+E878+E879+E880+E881+E882+E883+E884</f>
        <v>700541.4104174998</v>
      </c>
      <c r="F848" s="58">
        <f>F850+F860+F862+F865+F867+F870+F871+F872+F873+F874+F875+F876+F878+F879+F880+F881+F882+F883+F884</f>
        <v>743689.5836524235</v>
      </c>
      <c r="G848" s="58">
        <f>G850+G860+G862+G865+G867+G870+G871+G872+G873+G874+G875+G876+G878+G879+G880+G881+G882+G883+G884</f>
        <v>794002.8257899475</v>
      </c>
    </row>
    <row r="849" spans="1:7" s="69" customFormat="1" ht="45">
      <c r="A849" s="30" t="s">
        <v>129</v>
      </c>
      <c r="B849" s="31"/>
      <c r="C849" s="58"/>
      <c r="D849" s="58"/>
      <c r="E849" s="58"/>
      <c r="F849" s="128"/>
      <c r="G849" s="128"/>
    </row>
    <row r="850" spans="1:7" s="69" customFormat="1" ht="30">
      <c r="A850" s="158" t="s">
        <v>299</v>
      </c>
      <c r="B850" s="31" t="s">
        <v>58</v>
      </c>
      <c r="C850" s="58">
        <v>328961</v>
      </c>
      <c r="D850" s="58">
        <f>C850*1.0795</f>
        <v>355113.39949999994</v>
      </c>
      <c r="E850" s="58">
        <f>D850*1.089</f>
        <v>386718.4920554999</v>
      </c>
      <c r="F850" s="219">
        <f>E850*1.0602</f>
        <v>409998.94527724106</v>
      </c>
      <c r="G850" s="219">
        <f>F850*1.0684</f>
        <v>438042.87313420436</v>
      </c>
    </row>
    <row r="851" spans="1:7" s="69" customFormat="1" ht="15.75">
      <c r="A851" s="236" t="s">
        <v>361</v>
      </c>
      <c r="B851" s="237" t="s">
        <v>58</v>
      </c>
      <c r="C851" s="238">
        <v>3151</v>
      </c>
      <c r="D851" s="238">
        <v>3000</v>
      </c>
      <c r="E851" s="238">
        <v>3500</v>
      </c>
      <c r="F851" s="238">
        <v>3700</v>
      </c>
      <c r="G851" s="238">
        <v>3800</v>
      </c>
    </row>
    <row r="852" spans="1:7" s="69" customFormat="1" ht="15.75">
      <c r="A852" s="236" t="s">
        <v>363</v>
      </c>
      <c r="B852" s="237" t="s">
        <v>58</v>
      </c>
      <c r="C852" s="238">
        <v>31667</v>
      </c>
      <c r="D852" s="238">
        <v>40030</v>
      </c>
      <c r="E852" s="238">
        <v>45021</v>
      </c>
      <c r="F852" s="238">
        <v>45000</v>
      </c>
      <c r="G852" s="238">
        <v>45000</v>
      </c>
    </row>
    <row r="853" spans="1:7" s="69" customFormat="1" ht="15.75">
      <c r="A853" s="236" t="s">
        <v>364</v>
      </c>
      <c r="B853" s="237" t="s">
        <v>58</v>
      </c>
      <c r="C853" s="238">
        <v>39795</v>
      </c>
      <c r="D853" s="238">
        <v>40000</v>
      </c>
      <c r="E853" s="238">
        <v>40000</v>
      </c>
      <c r="F853" s="238">
        <v>40000</v>
      </c>
      <c r="G853" s="238">
        <v>40000</v>
      </c>
    </row>
    <row r="854" spans="1:7" s="69" customFormat="1" ht="15.75">
      <c r="A854" s="236" t="s">
        <v>365</v>
      </c>
      <c r="B854" s="237" t="s">
        <v>58</v>
      </c>
      <c r="C854" s="238">
        <v>15069</v>
      </c>
      <c r="D854" s="238">
        <v>15000</v>
      </c>
      <c r="E854" s="238">
        <v>16000</v>
      </c>
      <c r="F854" s="238">
        <v>16500</v>
      </c>
      <c r="G854" s="238">
        <v>16800</v>
      </c>
    </row>
    <row r="855" spans="1:7" s="69" customFormat="1" ht="15.75">
      <c r="A855" s="236" t="s">
        <v>382</v>
      </c>
      <c r="B855" s="237" t="s">
        <v>58</v>
      </c>
      <c r="C855" s="238">
        <v>48460</v>
      </c>
      <c r="D855" s="238">
        <v>50100</v>
      </c>
      <c r="E855" s="238">
        <v>51400</v>
      </c>
      <c r="F855" s="238">
        <v>52000</v>
      </c>
      <c r="G855" s="238">
        <v>53400</v>
      </c>
    </row>
    <row r="856" spans="1:7" s="69" customFormat="1" ht="15.75">
      <c r="A856" s="236" t="s">
        <v>366</v>
      </c>
      <c r="B856" s="237" t="s">
        <v>58</v>
      </c>
      <c r="C856" s="238">
        <v>2236</v>
      </c>
      <c r="D856" s="238">
        <v>2300</v>
      </c>
      <c r="E856" s="238">
        <v>2400</v>
      </c>
      <c r="F856" s="238">
        <v>2500</v>
      </c>
      <c r="G856" s="238">
        <v>2600</v>
      </c>
    </row>
    <row r="857" spans="1:7" s="69" customFormat="1" ht="15.75">
      <c r="A857" s="236" t="s">
        <v>367</v>
      </c>
      <c r="B857" s="237" t="s">
        <v>58</v>
      </c>
      <c r="C857" s="238">
        <v>25199</v>
      </c>
      <c r="D857" s="238">
        <v>19000</v>
      </c>
      <c r="E857" s="238">
        <v>18000</v>
      </c>
      <c r="F857" s="238">
        <v>18000</v>
      </c>
      <c r="G857" s="238">
        <v>18000</v>
      </c>
    </row>
    <row r="858" spans="1:7" s="69" customFormat="1" ht="20.25" customHeight="1">
      <c r="A858" s="236" t="s">
        <v>371</v>
      </c>
      <c r="B858" s="237" t="s">
        <v>58</v>
      </c>
      <c r="C858" s="238">
        <v>23251</v>
      </c>
      <c r="D858" s="238">
        <v>40200</v>
      </c>
      <c r="E858" s="238">
        <v>51500</v>
      </c>
      <c r="F858" s="238">
        <v>62000</v>
      </c>
      <c r="G858" s="238">
        <v>75000</v>
      </c>
    </row>
    <row r="859" spans="1:7" s="69" customFormat="1" ht="20.25" customHeight="1">
      <c r="A859" s="236" t="s">
        <v>400</v>
      </c>
      <c r="B859" s="237" t="s">
        <v>58</v>
      </c>
      <c r="C859" s="238">
        <v>21111</v>
      </c>
      <c r="D859" s="238">
        <v>17000</v>
      </c>
      <c r="E859" s="238">
        <v>19000</v>
      </c>
      <c r="F859" s="238">
        <v>22000</v>
      </c>
      <c r="G859" s="238">
        <v>25000</v>
      </c>
    </row>
    <row r="860" spans="1:7" s="69" customFormat="1" ht="15.75">
      <c r="A860" s="158" t="s">
        <v>317</v>
      </c>
      <c r="B860" s="31" t="s">
        <v>58</v>
      </c>
      <c r="C860" s="58">
        <v>2061</v>
      </c>
      <c r="D860" s="58">
        <v>1500</v>
      </c>
      <c r="E860" s="58">
        <v>1650</v>
      </c>
      <c r="F860" s="219">
        <v>1815</v>
      </c>
      <c r="G860" s="219">
        <v>1996.5</v>
      </c>
    </row>
    <row r="861" spans="1:7" s="69" customFormat="1" ht="15.75">
      <c r="A861" s="236" t="s">
        <v>325</v>
      </c>
      <c r="B861" s="237" t="s">
        <v>58</v>
      </c>
      <c r="C861" s="239">
        <v>2061</v>
      </c>
      <c r="D861" s="239">
        <v>1500</v>
      </c>
      <c r="E861" s="239">
        <v>1650</v>
      </c>
      <c r="F861" s="240">
        <v>1815</v>
      </c>
      <c r="G861" s="240">
        <v>1996.5</v>
      </c>
    </row>
    <row r="862" spans="1:7" s="69" customFormat="1" ht="30">
      <c r="A862" s="158" t="s">
        <v>300</v>
      </c>
      <c r="B862" s="31" t="s">
        <v>58</v>
      </c>
      <c r="C862" s="58">
        <v>1601</v>
      </c>
      <c r="D862" s="58">
        <f>D863+D864</f>
        <v>131793</v>
      </c>
      <c r="E862" s="58">
        <f>E863+E864</f>
        <v>142530</v>
      </c>
      <c r="F862" s="58">
        <f>F863+F864</f>
        <v>155700</v>
      </c>
      <c r="G862" s="58">
        <f>G863+G864</f>
        <v>171000</v>
      </c>
    </row>
    <row r="863" spans="1:7" s="69" customFormat="1" ht="15.75">
      <c r="A863" s="236" t="s">
        <v>346</v>
      </c>
      <c r="B863" s="237" t="s">
        <v>58</v>
      </c>
      <c r="C863" s="239">
        <v>154356</v>
      </c>
      <c r="D863" s="239">
        <v>121793</v>
      </c>
      <c r="E863" s="239">
        <v>131530</v>
      </c>
      <c r="F863" s="240">
        <v>144700</v>
      </c>
      <c r="G863" s="240">
        <v>159000</v>
      </c>
    </row>
    <row r="864" spans="1:7" s="69" customFormat="1" ht="15.75">
      <c r="A864" s="236" t="s">
        <v>342</v>
      </c>
      <c r="B864" s="237" t="s">
        <v>58</v>
      </c>
      <c r="C864" s="239">
        <v>1601</v>
      </c>
      <c r="D864" s="239">
        <v>10000</v>
      </c>
      <c r="E864" s="239">
        <v>11000</v>
      </c>
      <c r="F864" s="240">
        <v>11000</v>
      </c>
      <c r="G864" s="240">
        <v>12000</v>
      </c>
    </row>
    <row r="865" spans="1:7" s="69" customFormat="1" ht="45">
      <c r="A865" s="158" t="s">
        <v>315</v>
      </c>
      <c r="B865" s="31" t="s">
        <v>58</v>
      </c>
      <c r="C865" s="58">
        <v>0</v>
      </c>
      <c r="D865" s="58">
        <v>0</v>
      </c>
      <c r="E865" s="58">
        <v>0</v>
      </c>
      <c r="F865" s="219">
        <v>0</v>
      </c>
      <c r="G865" s="219">
        <v>0</v>
      </c>
    </row>
    <row r="866" spans="1:7" s="69" customFormat="1" ht="15.75">
      <c r="A866" s="236"/>
      <c r="B866" s="237"/>
      <c r="C866" s="239"/>
      <c r="D866" s="239"/>
      <c r="E866" s="239"/>
      <c r="F866" s="240"/>
      <c r="G866" s="240"/>
    </row>
    <row r="867" spans="1:12" s="69" customFormat="1" ht="60">
      <c r="A867" s="30" t="s">
        <v>314</v>
      </c>
      <c r="B867" s="31" t="s">
        <v>58</v>
      </c>
      <c r="C867" s="58">
        <v>11186</v>
      </c>
      <c r="D867" s="58">
        <f>C867*1.0124</f>
        <v>11324.7064</v>
      </c>
      <c r="E867" s="58">
        <f>D867*1.0175</f>
        <v>11522.888762</v>
      </c>
      <c r="F867" s="219">
        <f>E867*1.0152</f>
        <v>11698.0366711824</v>
      </c>
      <c r="G867" s="219">
        <f>F867*1.0149</f>
        <v>11872.337417583018</v>
      </c>
      <c r="H867" s="72"/>
      <c r="I867" s="72"/>
      <c r="J867" s="72"/>
      <c r="K867" s="72"/>
      <c r="L867" s="72"/>
    </row>
    <row r="868" spans="1:7" s="69" customFormat="1" ht="15.75">
      <c r="A868" s="236" t="s">
        <v>353</v>
      </c>
      <c r="B868" s="237"/>
      <c r="C868" s="239">
        <v>4208</v>
      </c>
      <c r="D868" s="239">
        <v>4250</v>
      </c>
      <c r="E868" s="239">
        <v>4293</v>
      </c>
      <c r="F868" s="240">
        <v>4336</v>
      </c>
      <c r="G868" s="240">
        <v>4379</v>
      </c>
    </row>
    <row r="869" spans="1:7" s="69" customFormat="1" ht="15.75">
      <c r="A869" s="236" t="s">
        <v>351</v>
      </c>
      <c r="B869" s="237" t="s">
        <v>58</v>
      </c>
      <c r="C869" s="239">
        <v>464</v>
      </c>
      <c r="D869" s="239">
        <v>480</v>
      </c>
      <c r="E869" s="239">
        <v>520</v>
      </c>
      <c r="F869" s="240">
        <v>550</v>
      </c>
      <c r="G869" s="240">
        <v>580</v>
      </c>
    </row>
    <row r="870" spans="1:7" s="69" customFormat="1" ht="15.75">
      <c r="A870" s="158" t="s">
        <v>301</v>
      </c>
      <c r="B870" s="31" t="s">
        <v>58</v>
      </c>
      <c r="C870" s="58">
        <v>4596</v>
      </c>
      <c r="D870" s="58">
        <f aca="true" t="shared" si="13" ref="D870:G873">C870*1.04</f>
        <v>4779.84</v>
      </c>
      <c r="E870" s="58">
        <f t="shared" si="13"/>
        <v>4971.033600000001</v>
      </c>
      <c r="F870" s="58">
        <f t="shared" si="13"/>
        <v>5169.874944000001</v>
      </c>
      <c r="G870" s="58">
        <f t="shared" si="13"/>
        <v>5376.669941760001</v>
      </c>
    </row>
    <row r="871" spans="1:7" s="69" customFormat="1" ht="47.25" customHeight="1">
      <c r="A871" s="158" t="s">
        <v>302</v>
      </c>
      <c r="B871" s="31" t="s">
        <v>58</v>
      </c>
      <c r="C871" s="58">
        <v>135742</v>
      </c>
      <c r="D871" s="58">
        <f t="shared" si="13"/>
        <v>141171.68</v>
      </c>
      <c r="E871" s="58">
        <f t="shared" si="13"/>
        <v>146818.5472</v>
      </c>
      <c r="F871" s="58">
        <f t="shared" si="13"/>
        <v>152691.28908800002</v>
      </c>
      <c r="G871" s="58">
        <f t="shared" si="13"/>
        <v>158798.94065152004</v>
      </c>
    </row>
    <row r="872" spans="1:7" s="69" customFormat="1" ht="45">
      <c r="A872" s="30" t="s">
        <v>304</v>
      </c>
      <c r="B872" s="31" t="s">
        <v>58</v>
      </c>
      <c r="C872" s="58">
        <v>2024</v>
      </c>
      <c r="D872" s="58">
        <f t="shared" si="13"/>
        <v>2104.96</v>
      </c>
      <c r="E872" s="58">
        <f t="shared" si="13"/>
        <v>2189.1584000000003</v>
      </c>
      <c r="F872" s="58">
        <f t="shared" si="13"/>
        <v>2276.724736</v>
      </c>
      <c r="G872" s="58">
        <f t="shared" si="13"/>
        <v>2367.7937254400003</v>
      </c>
    </row>
    <row r="873" spans="1:7" s="69" customFormat="1" ht="15.75">
      <c r="A873" s="158" t="s">
        <v>303</v>
      </c>
      <c r="B873" s="31" t="s">
        <v>58</v>
      </c>
      <c r="C873" s="58">
        <v>799</v>
      </c>
      <c r="D873" s="58">
        <f t="shared" si="13"/>
        <v>830.96</v>
      </c>
      <c r="E873" s="58">
        <f t="shared" si="13"/>
        <v>864.1984000000001</v>
      </c>
      <c r="F873" s="58">
        <f t="shared" si="13"/>
        <v>898.7663360000001</v>
      </c>
      <c r="G873" s="58">
        <f t="shared" si="13"/>
        <v>934.7169894400001</v>
      </c>
    </row>
    <row r="874" spans="1:7" s="69" customFormat="1" ht="30">
      <c r="A874" s="158" t="s">
        <v>305</v>
      </c>
      <c r="B874" s="31" t="s">
        <v>58</v>
      </c>
      <c r="C874" s="58"/>
      <c r="D874" s="58"/>
      <c r="E874" s="58"/>
      <c r="F874" s="219"/>
      <c r="G874" s="219"/>
    </row>
    <row r="875" spans="1:7" s="69" customFormat="1" ht="30">
      <c r="A875" s="30" t="s">
        <v>306</v>
      </c>
      <c r="B875" s="31" t="s">
        <v>58</v>
      </c>
      <c r="C875" s="58"/>
      <c r="D875" s="58"/>
      <c r="E875" s="58"/>
      <c r="F875" s="219"/>
      <c r="G875" s="219"/>
    </row>
    <row r="876" spans="1:7" s="69" customFormat="1" ht="30">
      <c r="A876" s="158" t="s">
        <v>307</v>
      </c>
      <c r="B876" s="31" t="s">
        <v>58</v>
      </c>
      <c r="C876" s="58">
        <v>3001</v>
      </c>
      <c r="D876" s="58">
        <f>C876*1.04</f>
        <v>3121.04</v>
      </c>
      <c r="E876" s="58">
        <f>D876*1.05</f>
        <v>3277.092</v>
      </c>
      <c r="F876" s="219">
        <f>E876*1.05</f>
        <v>3440.9466</v>
      </c>
      <c r="G876" s="219">
        <f>F876*1.05</f>
        <v>3612.9939300000005</v>
      </c>
    </row>
    <row r="877" spans="1:7" s="69" customFormat="1" ht="15.75">
      <c r="A877" s="236" t="s">
        <v>354</v>
      </c>
      <c r="B877" s="237" t="s">
        <v>58</v>
      </c>
      <c r="C877" s="239">
        <v>2190</v>
      </c>
      <c r="D877" s="239">
        <v>2190</v>
      </c>
      <c r="E877" s="239">
        <v>2212</v>
      </c>
      <c r="F877" s="240">
        <v>2234</v>
      </c>
      <c r="G877" s="240">
        <v>2256</v>
      </c>
    </row>
    <row r="878" spans="1:7" s="69" customFormat="1" ht="30">
      <c r="A878" s="30" t="s">
        <v>316</v>
      </c>
      <c r="B878" s="31" t="s">
        <v>58</v>
      </c>
      <c r="C878" s="58"/>
      <c r="D878" s="58"/>
      <c r="E878" s="58"/>
      <c r="F878" s="219"/>
      <c r="G878" s="219"/>
    </row>
    <row r="879" spans="1:7" s="69" customFormat="1" ht="45">
      <c r="A879" s="158" t="s">
        <v>308</v>
      </c>
      <c r="B879" s="31" t="s">
        <v>58</v>
      </c>
      <c r="C879" s="58"/>
      <c r="D879" s="58"/>
      <c r="E879" s="58"/>
      <c r="F879" s="219"/>
      <c r="G879" s="219"/>
    </row>
    <row r="880" spans="1:7" s="69" customFormat="1" ht="60">
      <c r="A880" s="30" t="s">
        <v>309</v>
      </c>
      <c r="B880" s="34" t="s">
        <v>58</v>
      </c>
      <c r="C880" s="58"/>
      <c r="D880" s="58"/>
      <c r="E880" s="58"/>
      <c r="F880" s="219"/>
      <c r="G880" s="219"/>
    </row>
    <row r="881" spans="1:7" s="69" customFormat="1" ht="15.75">
      <c r="A881" s="158" t="s">
        <v>310</v>
      </c>
      <c r="B881" s="34" t="s">
        <v>58</v>
      </c>
      <c r="C881" s="58"/>
      <c r="D881" s="58"/>
      <c r="E881" s="58"/>
      <c r="F881" s="219"/>
      <c r="G881" s="219"/>
    </row>
    <row r="882" spans="1:7" s="69" customFormat="1" ht="45">
      <c r="A882" s="158" t="s">
        <v>311</v>
      </c>
      <c r="B882" s="34" t="s">
        <v>58</v>
      </c>
      <c r="C882" s="58"/>
      <c r="D882" s="58"/>
      <c r="E882" s="58"/>
      <c r="F882" s="219"/>
      <c r="G882" s="219"/>
    </row>
    <row r="883" spans="1:7" s="69" customFormat="1" ht="48" customHeight="1">
      <c r="A883" s="158" t="s">
        <v>312</v>
      </c>
      <c r="B883" s="34" t="s">
        <v>58</v>
      </c>
      <c r="C883" s="58"/>
      <c r="D883" s="58"/>
      <c r="E883" s="58"/>
      <c r="F883" s="219"/>
      <c r="G883" s="219"/>
    </row>
    <row r="884" spans="1:7" s="69" customFormat="1" ht="30">
      <c r="A884" s="30" t="s">
        <v>313</v>
      </c>
      <c r="B884" s="34" t="s">
        <v>58</v>
      </c>
      <c r="C884" s="58"/>
      <c r="D884" s="58"/>
      <c r="E884" s="58"/>
      <c r="F884" s="219"/>
      <c r="G884" s="219"/>
    </row>
    <row r="885" spans="1:7" s="69" customFormat="1" ht="6.75" customHeight="1">
      <c r="A885" s="32"/>
      <c r="B885" s="33"/>
      <c r="C885" s="58"/>
      <c r="D885" s="58"/>
      <c r="E885" s="58"/>
      <c r="F885" s="219"/>
      <c r="G885" s="219"/>
    </row>
    <row r="886" spans="1:7" s="69" customFormat="1" ht="30.75" customHeight="1">
      <c r="A886" s="235" t="s">
        <v>215</v>
      </c>
      <c r="B886" s="31" t="s">
        <v>9</v>
      </c>
      <c r="C886" s="58">
        <v>93.8</v>
      </c>
      <c r="D886" s="58">
        <v>97.3</v>
      </c>
      <c r="E886" s="58">
        <v>98.6</v>
      </c>
      <c r="F886" s="128">
        <v>99.5</v>
      </c>
      <c r="G886" s="128">
        <v>99.5</v>
      </c>
    </row>
    <row r="887" spans="1:7" s="69" customFormat="1" ht="15.75">
      <c r="A887" s="235" t="s">
        <v>16</v>
      </c>
      <c r="B887" s="31" t="s">
        <v>58</v>
      </c>
      <c r="C887" s="58">
        <f>C889+C892+C893+C894+C895+C896+C898+C899+C900+C901+C902+C903+C904+C905+C906+C907+C908+C909+C910</f>
        <v>84593</v>
      </c>
      <c r="D887" s="58">
        <f>D889+D892+D893+D894+D895+D896+D898+D899+D900+D901+D902+D903+D904+D905+D906+D907+D908+D909+D910</f>
        <v>3000</v>
      </c>
      <c r="E887" s="58">
        <f>E889+E892+E893+E894+E895+E896+E898+E899+E900+E901+E902+E903+E904+E905+E906+E907+E908+E909+E910</f>
        <v>3000</v>
      </c>
      <c r="F887" s="58">
        <f>F889+F892+F893+F894+F895+F896+F898+F899+F900+F901+F902+F903+F904+F905+F906+F907+F908+F909+F910</f>
        <v>3000</v>
      </c>
      <c r="G887" s="58">
        <f>G889+G892+G893+G894+G895+G896+G898+G899+G900+G901+G902+G903+G904+G905+G906+G907+G908+G909+G910</f>
        <v>3000</v>
      </c>
    </row>
    <row r="888" spans="1:7" s="69" customFormat="1" ht="45">
      <c r="A888" s="30" t="s">
        <v>129</v>
      </c>
      <c r="B888" s="31"/>
      <c r="C888" s="58"/>
      <c r="D888" s="58"/>
      <c r="E888" s="58"/>
      <c r="F888" s="128"/>
      <c r="G888" s="128"/>
    </row>
    <row r="889" spans="1:8" s="69" customFormat="1" ht="30">
      <c r="A889" s="158" t="s">
        <v>299</v>
      </c>
      <c r="B889" s="31" t="s">
        <v>58</v>
      </c>
      <c r="C889" s="58">
        <v>72627</v>
      </c>
      <c r="D889" s="58"/>
      <c r="E889" s="58"/>
      <c r="F889" s="219"/>
      <c r="G889" s="219"/>
      <c r="H889" s="73"/>
    </row>
    <row r="890" spans="1:7" s="69" customFormat="1" ht="18.75" customHeight="1">
      <c r="A890" s="125" t="s">
        <v>420</v>
      </c>
      <c r="B890" s="242" t="s">
        <v>58</v>
      </c>
      <c r="C890" s="243">
        <v>44866</v>
      </c>
      <c r="D890" s="243"/>
      <c r="E890" s="243"/>
      <c r="F890" s="244"/>
      <c r="G890" s="244"/>
    </row>
    <row r="891" spans="1:7" s="69" customFormat="1" ht="15.75">
      <c r="A891" s="125" t="s">
        <v>384</v>
      </c>
      <c r="B891" s="242" t="s">
        <v>58</v>
      </c>
      <c r="C891" s="243">
        <v>27761</v>
      </c>
      <c r="D891" s="243"/>
      <c r="E891" s="243"/>
      <c r="F891" s="244"/>
      <c r="G891" s="244"/>
    </row>
    <row r="892" spans="1:7" s="69" customFormat="1" ht="15.75">
      <c r="A892" s="158" t="s">
        <v>317</v>
      </c>
      <c r="B892" s="31" t="s">
        <v>58</v>
      </c>
      <c r="C892" s="58"/>
      <c r="D892" s="58"/>
      <c r="E892" s="58"/>
      <c r="F892" s="219"/>
      <c r="G892" s="219"/>
    </row>
    <row r="893" spans="1:7" s="69" customFormat="1" ht="30">
      <c r="A893" s="158" t="s">
        <v>300</v>
      </c>
      <c r="B893" s="31" t="s">
        <v>58</v>
      </c>
      <c r="C893" s="58">
        <v>5460</v>
      </c>
      <c r="D893" s="58"/>
      <c r="E893" s="58"/>
      <c r="F893" s="219"/>
      <c r="G893" s="219"/>
    </row>
    <row r="894" spans="1:7" s="69" customFormat="1" ht="45">
      <c r="A894" s="158" t="s">
        <v>315</v>
      </c>
      <c r="B894" s="31" t="s">
        <v>58</v>
      </c>
      <c r="C894" s="58">
        <v>840</v>
      </c>
      <c r="D894" s="58"/>
      <c r="E894" s="58"/>
      <c r="F894" s="219"/>
      <c r="G894" s="219"/>
    </row>
    <row r="895" spans="1:7" s="69" customFormat="1" ht="60">
      <c r="A895" s="30" t="s">
        <v>314</v>
      </c>
      <c r="B895" s="31" t="s">
        <v>58</v>
      </c>
      <c r="C895" s="58"/>
      <c r="D895" s="58"/>
      <c r="E895" s="58"/>
      <c r="F895" s="219"/>
      <c r="G895" s="219"/>
    </row>
    <row r="896" spans="1:7" s="69" customFormat="1" ht="15.75">
      <c r="A896" s="158" t="s">
        <v>301</v>
      </c>
      <c r="B896" s="31" t="s">
        <v>58</v>
      </c>
      <c r="C896" s="58">
        <v>3997</v>
      </c>
      <c r="D896" s="58">
        <v>3000</v>
      </c>
      <c r="E896" s="58">
        <v>3000</v>
      </c>
      <c r="F896" s="219">
        <v>3000</v>
      </c>
      <c r="G896" s="219">
        <v>3000</v>
      </c>
    </row>
    <row r="897" spans="1:7" s="69" customFormat="1" ht="15.75">
      <c r="A897" s="236" t="s">
        <v>345</v>
      </c>
      <c r="B897" s="31" t="s">
        <v>58</v>
      </c>
      <c r="C897" s="239">
        <v>3929</v>
      </c>
      <c r="D897" s="239">
        <v>3000</v>
      </c>
      <c r="E897" s="239">
        <v>3000</v>
      </c>
      <c r="F897" s="240">
        <v>3000</v>
      </c>
      <c r="G897" s="240">
        <v>3000</v>
      </c>
    </row>
    <row r="898" spans="1:7" s="69" customFormat="1" ht="51.75" customHeight="1">
      <c r="A898" s="158" t="s">
        <v>302</v>
      </c>
      <c r="B898" s="31" t="s">
        <v>58</v>
      </c>
      <c r="C898" s="58">
        <v>1065</v>
      </c>
      <c r="D898" s="58"/>
      <c r="E898" s="58"/>
      <c r="F898" s="219"/>
      <c r="G898" s="219"/>
    </row>
    <row r="899" spans="1:7" s="69" customFormat="1" ht="45">
      <c r="A899" s="30" t="s">
        <v>304</v>
      </c>
      <c r="B899" s="31" t="s">
        <v>58</v>
      </c>
      <c r="C899" s="58"/>
      <c r="D899" s="58"/>
      <c r="E899" s="58"/>
      <c r="F899" s="219"/>
      <c r="G899" s="219"/>
    </row>
    <row r="900" spans="1:7" s="69" customFormat="1" ht="15.75">
      <c r="A900" s="158" t="s">
        <v>303</v>
      </c>
      <c r="B900" s="31" t="s">
        <v>58</v>
      </c>
      <c r="C900" s="58">
        <v>375</v>
      </c>
      <c r="D900" s="58"/>
      <c r="E900" s="58"/>
      <c r="F900" s="219"/>
      <c r="G900" s="219"/>
    </row>
    <row r="901" spans="1:7" s="69" customFormat="1" ht="30">
      <c r="A901" s="158" t="s">
        <v>305</v>
      </c>
      <c r="B901" s="31" t="s">
        <v>58</v>
      </c>
      <c r="C901" s="58"/>
      <c r="D901" s="58"/>
      <c r="E901" s="58"/>
      <c r="F901" s="219"/>
      <c r="G901" s="219"/>
    </row>
    <row r="902" spans="1:7" s="69" customFormat="1" ht="30">
      <c r="A902" s="30" t="s">
        <v>306</v>
      </c>
      <c r="B902" s="31" t="s">
        <v>58</v>
      </c>
      <c r="C902" s="58"/>
      <c r="D902" s="58"/>
      <c r="E902" s="58"/>
      <c r="F902" s="219"/>
      <c r="G902" s="219"/>
    </row>
    <row r="903" spans="1:7" s="69" customFormat="1" ht="30">
      <c r="A903" s="158" t="s">
        <v>307</v>
      </c>
      <c r="B903" s="31" t="s">
        <v>58</v>
      </c>
      <c r="C903" s="58">
        <v>64</v>
      </c>
      <c r="D903" s="58"/>
      <c r="E903" s="58"/>
      <c r="F903" s="219"/>
      <c r="G903" s="219"/>
    </row>
    <row r="904" spans="1:7" s="69" customFormat="1" ht="30">
      <c r="A904" s="30" t="s">
        <v>316</v>
      </c>
      <c r="B904" s="31" t="s">
        <v>58</v>
      </c>
      <c r="C904" s="58"/>
      <c r="D904" s="58"/>
      <c r="E904" s="58"/>
      <c r="F904" s="219"/>
      <c r="G904" s="219"/>
    </row>
    <row r="905" spans="1:7" s="69" customFormat="1" ht="45">
      <c r="A905" s="158" t="s">
        <v>308</v>
      </c>
      <c r="B905" s="31" t="s">
        <v>58</v>
      </c>
      <c r="C905" s="58"/>
      <c r="D905" s="58"/>
      <c r="E905" s="58"/>
      <c r="F905" s="219"/>
      <c r="G905" s="219"/>
    </row>
    <row r="906" spans="1:7" s="69" customFormat="1" ht="60">
      <c r="A906" s="30" t="s">
        <v>309</v>
      </c>
      <c r="B906" s="34" t="s">
        <v>58</v>
      </c>
      <c r="C906" s="58"/>
      <c r="D906" s="58"/>
      <c r="E906" s="58"/>
      <c r="F906" s="219"/>
      <c r="G906" s="219"/>
    </row>
    <row r="907" spans="1:7" s="69" customFormat="1" ht="15.75">
      <c r="A907" s="158" t="s">
        <v>310</v>
      </c>
      <c r="B907" s="34" t="s">
        <v>58</v>
      </c>
      <c r="C907" s="58"/>
      <c r="D907" s="58"/>
      <c r="E907" s="58"/>
      <c r="F907" s="219"/>
      <c r="G907" s="219"/>
    </row>
    <row r="908" spans="1:7" s="69" customFormat="1" ht="45">
      <c r="A908" s="158" t="s">
        <v>311</v>
      </c>
      <c r="B908" s="34" t="s">
        <v>58</v>
      </c>
      <c r="C908" s="58">
        <v>165</v>
      </c>
      <c r="D908" s="58"/>
      <c r="E908" s="58"/>
      <c r="F908" s="219"/>
      <c r="G908" s="219"/>
    </row>
    <row r="909" spans="1:7" s="69" customFormat="1" ht="51.75" customHeight="1">
      <c r="A909" s="158" t="s">
        <v>312</v>
      </c>
      <c r="B909" s="34" t="s">
        <v>58</v>
      </c>
      <c r="C909" s="58"/>
      <c r="D909" s="58"/>
      <c r="E909" s="58"/>
      <c r="F909" s="219"/>
      <c r="G909" s="219"/>
    </row>
    <row r="910" spans="1:7" s="69" customFormat="1" ht="30">
      <c r="A910" s="30" t="s">
        <v>313</v>
      </c>
      <c r="B910" s="34" t="s">
        <v>58</v>
      </c>
      <c r="C910" s="58"/>
      <c r="D910" s="58"/>
      <c r="E910" s="58"/>
      <c r="F910" s="219"/>
      <c r="G910" s="219"/>
    </row>
    <row r="911" spans="1:7" s="69" customFormat="1" ht="0.75" customHeight="1">
      <c r="A911" s="32"/>
      <c r="B911" s="33"/>
      <c r="C911" s="58"/>
      <c r="D911" s="58"/>
      <c r="E911" s="58"/>
      <c r="F911" s="219"/>
      <c r="G911" s="219"/>
    </row>
    <row r="912" spans="1:7" s="69" customFormat="1" ht="28.5">
      <c r="A912" s="235" t="s">
        <v>15</v>
      </c>
      <c r="B912" s="31" t="s">
        <v>58</v>
      </c>
      <c r="C912" s="58">
        <f>C914</f>
        <v>323326</v>
      </c>
      <c r="D912" s="58">
        <f>D914</f>
        <v>346438</v>
      </c>
      <c r="E912" s="58">
        <f>E914</f>
        <v>351488</v>
      </c>
      <c r="F912" s="58">
        <f>F914</f>
        <v>365388</v>
      </c>
      <c r="G912" s="58">
        <f>G914</f>
        <v>381358</v>
      </c>
    </row>
    <row r="913" spans="1:7" s="69" customFormat="1" ht="45">
      <c r="A913" s="30" t="s">
        <v>129</v>
      </c>
      <c r="B913" s="31"/>
      <c r="C913" s="58"/>
      <c r="D913" s="58"/>
      <c r="E913" s="58"/>
      <c r="F913" s="128"/>
      <c r="G913" s="128"/>
    </row>
    <row r="914" spans="1:7" s="69" customFormat="1" ht="30">
      <c r="A914" s="158" t="s">
        <v>299</v>
      </c>
      <c r="B914" s="31" t="s">
        <v>58</v>
      </c>
      <c r="C914" s="58">
        <f>SUM(C915:C923)</f>
        <v>323326</v>
      </c>
      <c r="D914" s="58">
        <f>SUM(D915:D923)</f>
        <v>346438</v>
      </c>
      <c r="E914" s="58">
        <f>SUM(E915:E923)</f>
        <v>351488</v>
      </c>
      <c r="F914" s="58">
        <f>SUM(F915:F923)</f>
        <v>365388</v>
      </c>
      <c r="G914" s="58">
        <f>SUM(G915:G923)</f>
        <v>381358</v>
      </c>
    </row>
    <row r="915" spans="1:7" s="69" customFormat="1" ht="15.75">
      <c r="A915" s="125" t="s">
        <v>362</v>
      </c>
      <c r="B915" s="242" t="s">
        <v>58</v>
      </c>
      <c r="C915" s="51">
        <v>21111</v>
      </c>
      <c r="D915" s="51">
        <v>17000</v>
      </c>
      <c r="E915" s="51">
        <v>19000</v>
      </c>
      <c r="F915" s="51">
        <v>22000</v>
      </c>
      <c r="G915" s="51">
        <v>25000</v>
      </c>
    </row>
    <row r="916" spans="1:7" s="69" customFormat="1" ht="15.75">
      <c r="A916" s="125" t="s">
        <v>364</v>
      </c>
      <c r="B916" s="242" t="s">
        <v>58</v>
      </c>
      <c r="C916" s="51">
        <v>39795</v>
      </c>
      <c r="D916" s="51">
        <v>40000</v>
      </c>
      <c r="E916" s="51">
        <v>40000</v>
      </c>
      <c r="F916" s="51">
        <v>40000</v>
      </c>
      <c r="G916" s="51">
        <v>40000</v>
      </c>
    </row>
    <row r="917" spans="1:7" s="69" customFormat="1" ht="15.75">
      <c r="A917" s="125" t="s">
        <v>382</v>
      </c>
      <c r="B917" s="242" t="s">
        <v>58</v>
      </c>
      <c r="C917" s="51">
        <v>43580</v>
      </c>
      <c r="D917" s="51">
        <v>43900</v>
      </c>
      <c r="E917" s="51">
        <v>44150</v>
      </c>
      <c r="F917" s="51">
        <v>44850</v>
      </c>
      <c r="G917" s="51">
        <v>44920</v>
      </c>
    </row>
    <row r="918" spans="1:7" s="69" customFormat="1" ht="15.75">
      <c r="A918" s="125" t="s">
        <v>369</v>
      </c>
      <c r="B918" s="242" t="s">
        <v>58</v>
      </c>
      <c r="C918" s="51">
        <v>14000</v>
      </c>
      <c r="D918" s="51">
        <v>14000</v>
      </c>
      <c r="E918" s="51">
        <v>14000</v>
      </c>
      <c r="F918" s="51">
        <v>14000</v>
      </c>
      <c r="G918" s="51">
        <v>14000</v>
      </c>
    </row>
    <row r="919" spans="1:7" s="69" customFormat="1" ht="15.75">
      <c r="A919" s="125" t="s">
        <v>370</v>
      </c>
      <c r="B919" s="242" t="s">
        <v>58</v>
      </c>
      <c r="C919" s="51">
        <v>151638</v>
      </c>
      <c r="D919" s="51">
        <v>151638</v>
      </c>
      <c r="E919" s="51">
        <v>151638</v>
      </c>
      <c r="F919" s="51">
        <v>151638</v>
      </c>
      <c r="G919" s="51">
        <v>151638</v>
      </c>
    </row>
    <row r="920" spans="1:7" s="69" customFormat="1" ht="15.75">
      <c r="A920" s="125" t="s">
        <v>385</v>
      </c>
      <c r="B920" s="242" t="s">
        <v>58</v>
      </c>
      <c r="C920" s="51">
        <v>23251</v>
      </c>
      <c r="D920" s="51">
        <v>40200</v>
      </c>
      <c r="E920" s="51">
        <v>51500</v>
      </c>
      <c r="F920" s="51">
        <v>62000</v>
      </c>
      <c r="G920" s="51">
        <v>75000</v>
      </c>
    </row>
    <row r="921" spans="1:7" s="69" customFormat="1" ht="15.75">
      <c r="A921" s="125" t="s">
        <v>409</v>
      </c>
      <c r="B921" s="242" t="s">
        <v>58</v>
      </c>
      <c r="C921" s="51">
        <v>2516</v>
      </c>
      <c r="D921" s="51">
        <v>18400</v>
      </c>
      <c r="E921" s="51">
        <v>10800</v>
      </c>
      <c r="F921" s="51">
        <v>10400</v>
      </c>
      <c r="G921" s="51">
        <v>10200</v>
      </c>
    </row>
    <row r="922" spans="1:7" s="69" customFormat="1" ht="15.75">
      <c r="A922" s="125" t="s">
        <v>405</v>
      </c>
      <c r="B922" s="242" t="s">
        <v>58</v>
      </c>
      <c r="C922" s="51">
        <v>2236</v>
      </c>
      <c r="D922" s="51">
        <v>2300</v>
      </c>
      <c r="E922" s="51">
        <v>2400</v>
      </c>
      <c r="F922" s="51">
        <v>2500</v>
      </c>
      <c r="G922" s="51">
        <v>2600</v>
      </c>
    </row>
    <row r="923" spans="1:7" s="69" customFormat="1" ht="15.75">
      <c r="A923" s="125" t="s">
        <v>421</v>
      </c>
      <c r="B923" s="242" t="s">
        <v>58</v>
      </c>
      <c r="C923" s="51">
        <v>25199</v>
      </c>
      <c r="D923" s="51">
        <v>19000</v>
      </c>
      <c r="E923" s="51">
        <v>18000</v>
      </c>
      <c r="F923" s="51">
        <v>18000</v>
      </c>
      <c r="G923" s="51">
        <v>18000</v>
      </c>
    </row>
    <row r="924" spans="1:7" s="69" customFormat="1" ht="15.75">
      <c r="A924" s="158" t="s">
        <v>317</v>
      </c>
      <c r="B924" s="31" t="s">
        <v>58</v>
      </c>
      <c r="C924" s="58"/>
      <c r="D924" s="58"/>
      <c r="E924" s="58"/>
      <c r="F924" s="219"/>
      <c r="G924" s="219"/>
    </row>
    <row r="925" spans="1:7" s="69" customFormat="1" ht="30">
      <c r="A925" s="158" t="s">
        <v>300</v>
      </c>
      <c r="B925" s="31" t="s">
        <v>58</v>
      </c>
      <c r="C925" s="58"/>
      <c r="D925" s="58"/>
      <c r="E925" s="58"/>
      <c r="F925" s="219"/>
      <c r="G925" s="219"/>
    </row>
    <row r="926" spans="1:7" s="69" customFormat="1" ht="45">
      <c r="A926" s="158" t="s">
        <v>315</v>
      </c>
      <c r="B926" s="31" t="s">
        <v>58</v>
      </c>
      <c r="C926" s="58"/>
      <c r="D926" s="58"/>
      <c r="E926" s="58"/>
      <c r="F926" s="219"/>
      <c r="G926" s="219"/>
    </row>
    <row r="927" spans="1:7" s="69" customFormat="1" ht="60">
      <c r="A927" s="30" t="s">
        <v>314</v>
      </c>
      <c r="B927" s="31" t="s">
        <v>58</v>
      </c>
      <c r="C927" s="58"/>
      <c r="D927" s="58"/>
      <c r="E927" s="58"/>
      <c r="F927" s="219"/>
      <c r="G927" s="219"/>
    </row>
    <row r="928" spans="1:7" s="69" customFormat="1" ht="15.75">
      <c r="A928" s="158" t="s">
        <v>301</v>
      </c>
      <c r="B928" s="31" t="s">
        <v>58</v>
      </c>
      <c r="C928" s="58"/>
      <c r="D928" s="58"/>
      <c r="E928" s="58"/>
      <c r="F928" s="219"/>
      <c r="G928" s="219"/>
    </row>
    <row r="929" spans="1:7" s="69" customFormat="1" ht="47.25" customHeight="1">
      <c r="A929" s="158" t="s">
        <v>302</v>
      </c>
      <c r="B929" s="31" t="s">
        <v>58</v>
      </c>
      <c r="C929" s="58"/>
      <c r="D929" s="58"/>
      <c r="E929" s="58"/>
      <c r="F929" s="219"/>
      <c r="G929" s="219"/>
    </row>
    <row r="930" spans="1:7" s="69" customFormat="1" ht="45">
      <c r="A930" s="30" t="s">
        <v>304</v>
      </c>
      <c r="B930" s="31" t="s">
        <v>58</v>
      </c>
      <c r="C930" s="58"/>
      <c r="D930" s="58"/>
      <c r="E930" s="58"/>
      <c r="F930" s="219"/>
      <c r="G930" s="219"/>
    </row>
    <row r="931" spans="1:7" s="69" customFormat="1" ht="15.75">
      <c r="A931" s="158" t="s">
        <v>303</v>
      </c>
      <c r="B931" s="31" t="s">
        <v>58</v>
      </c>
      <c r="C931" s="58"/>
      <c r="D931" s="58"/>
      <c r="E931" s="58"/>
      <c r="F931" s="219"/>
      <c r="G931" s="219"/>
    </row>
    <row r="932" spans="1:7" s="69" customFormat="1" ht="30">
      <c r="A932" s="158" t="s">
        <v>305</v>
      </c>
      <c r="B932" s="31" t="s">
        <v>58</v>
      </c>
      <c r="C932" s="58"/>
      <c r="D932" s="58"/>
      <c r="E932" s="58"/>
      <c r="F932" s="219"/>
      <c r="G932" s="219"/>
    </row>
    <row r="933" spans="1:7" s="69" customFormat="1" ht="30">
      <c r="A933" s="30" t="s">
        <v>306</v>
      </c>
      <c r="B933" s="31" t="s">
        <v>58</v>
      </c>
      <c r="C933" s="58"/>
      <c r="D933" s="58"/>
      <c r="E933" s="58"/>
      <c r="F933" s="219"/>
      <c r="G933" s="219"/>
    </row>
    <row r="934" spans="1:7" s="69" customFormat="1" ht="30">
      <c r="A934" s="158" t="s">
        <v>307</v>
      </c>
      <c r="B934" s="31" t="s">
        <v>58</v>
      </c>
      <c r="C934" s="58"/>
      <c r="D934" s="58"/>
      <c r="E934" s="58"/>
      <c r="F934" s="219"/>
      <c r="G934" s="219"/>
    </row>
    <row r="935" spans="1:7" s="69" customFormat="1" ht="30">
      <c r="A935" s="30" t="s">
        <v>316</v>
      </c>
      <c r="B935" s="31" t="s">
        <v>58</v>
      </c>
      <c r="C935" s="58"/>
      <c r="D935" s="58"/>
      <c r="E935" s="58"/>
      <c r="F935" s="219"/>
      <c r="G935" s="219"/>
    </row>
    <row r="936" spans="1:7" s="69" customFormat="1" ht="45">
      <c r="A936" s="158" t="s">
        <v>308</v>
      </c>
      <c r="B936" s="31" t="s">
        <v>58</v>
      </c>
      <c r="C936" s="58"/>
      <c r="D936" s="58"/>
      <c r="E936" s="58"/>
      <c r="F936" s="219"/>
      <c r="G936" s="219"/>
    </row>
    <row r="937" spans="1:7" s="69" customFormat="1" ht="60">
      <c r="A937" s="30" t="s">
        <v>309</v>
      </c>
      <c r="B937" s="34" t="s">
        <v>58</v>
      </c>
      <c r="C937" s="58"/>
      <c r="D937" s="58"/>
      <c r="E937" s="58"/>
      <c r="F937" s="219"/>
      <c r="G937" s="219"/>
    </row>
    <row r="938" spans="1:7" s="69" customFormat="1" ht="15.75">
      <c r="A938" s="158" t="s">
        <v>310</v>
      </c>
      <c r="B938" s="34" t="s">
        <v>58</v>
      </c>
      <c r="C938" s="58"/>
      <c r="D938" s="58"/>
      <c r="E938" s="58"/>
      <c r="F938" s="219"/>
      <c r="G938" s="219"/>
    </row>
    <row r="939" spans="1:7" s="69" customFormat="1" ht="45">
      <c r="A939" s="158" t="s">
        <v>311</v>
      </c>
      <c r="B939" s="34" t="s">
        <v>58</v>
      </c>
      <c r="C939" s="58"/>
      <c r="D939" s="58"/>
      <c r="E939" s="58"/>
      <c r="F939" s="219"/>
      <c r="G939" s="219"/>
    </row>
    <row r="940" spans="1:7" s="69" customFormat="1" ht="50.25" customHeight="1">
      <c r="A940" s="158" t="s">
        <v>312</v>
      </c>
      <c r="B940" s="34" t="s">
        <v>58</v>
      </c>
      <c r="C940" s="58"/>
      <c r="D940" s="58"/>
      <c r="E940" s="58"/>
      <c r="F940" s="219"/>
      <c r="G940" s="219"/>
    </row>
    <row r="941" spans="1:7" s="69" customFormat="1" ht="30">
      <c r="A941" s="30" t="s">
        <v>313</v>
      </c>
      <c r="B941" s="34" t="s">
        <v>58</v>
      </c>
      <c r="C941" s="58"/>
      <c r="D941" s="58"/>
      <c r="E941" s="58"/>
      <c r="F941" s="219"/>
      <c r="G941" s="219"/>
    </row>
    <row r="942" spans="1:7" ht="6" customHeight="1">
      <c r="A942" s="32"/>
      <c r="B942" s="33"/>
      <c r="C942" s="58"/>
      <c r="D942" s="58"/>
      <c r="E942" s="58"/>
      <c r="F942" s="219"/>
      <c r="G942" s="219"/>
    </row>
    <row r="943" spans="1:7" ht="23.25" customHeight="1">
      <c r="A943" s="245" t="s">
        <v>463</v>
      </c>
      <c r="B943" s="31" t="s">
        <v>58</v>
      </c>
      <c r="C943" s="246">
        <f>C945+C946+C947+C950+C951+C952+C953+C954+C955+C956+C957+C958+C959+C960+C961+C962+C963+C965+C964</f>
        <v>412885</v>
      </c>
      <c r="D943" s="246">
        <f>D945+D946+D947+D950+D951+D952+D953+D954+D955+D956+D957+D958+D959+D960+D961+D962+D963+D965+D964</f>
        <v>410498.252</v>
      </c>
      <c r="E943" s="246">
        <f>E945+E946+E947+E950+E951+E952+E953+E954+E955+E956+E957+E958+E959+E960+E961+E962+E963+E965+E964</f>
        <v>406068.2496494001</v>
      </c>
      <c r="F943" s="246">
        <f>F945+F946+F947+F950+F951+F952+F953+F954+F955+F956+F957+F958+F959+F960+F961+F962+F963+F965+F964</f>
        <v>421156.93441308866</v>
      </c>
      <c r="G943" s="246">
        <f>G945+G946+G947+G950+G951+G952+G953+G954+G955+G956+G957+G958+G959+G960+G961+G962+G963+G965+G964</f>
        <v>409800.09614974965</v>
      </c>
    </row>
    <row r="944" spans="1:7" ht="45">
      <c r="A944" s="30" t="s">
        <v>129</v>
      </c>
      <c r="B944" s="31"/>
      <c r="C944" s="58"/>
      <c r="D944" s="58"/>
      <c r="E944" s="58"/>
      <c r="F944" s="128"/>
      <c r="G944" s="128"/>
    </row>
    <row r="945" spans="1:7" ht="30">
      <c r="A945" s="158" t="s">
        <v>299</v>
      </c>
      <c r="B945" s="31" t="s">
        <v>58</v>
      </c>
      <c r="C945" s="58">
        <v>316491</v>
      </c>
      <c r="D945" s="58">
        <f>C945*0.97</f>
        <v>306996.27</v>
      </c>
      <c r="E945" s="58">
        <f>D945*0.96</f>
        <v>294716.4192</v>
      </c>
      <c r="F945" s="219">
        <f>E945*0.97</f>
        <v>285874.926624</v>
      </c>
      <c r="G945" s="219">
        <f>F945*0.93</f>
        <v>265863.68176032003</v>
      </c>
    </row>
    <row r="946" spans="1:7" ht="15.75">
      <c r="A946" s="160" t="s">
        <v>317</v>
      </c>
      <c r="B946" s="222" t="s">
        <v>58</v>
      </c>
      <c r="C946" s="223">
        <v>171</v>
      </c>
      <c r="D946" s="223"/>
      <c r="E946" s="223"/>
      <c r="F946" s="227"/>
      <c r="G946" s="227"/>
    </row>
    <row r="947" spans="1:7" ht="34.5" customHeight="1">
      <c r="A947" s="160" t="s">
        <v>300</v>
      </c>
      <c r="B947" s="222" t="s">
        <v>58</v>
      </c>
      <c r="C947" s="223">
        <v>70917</v>
      </c>
      <c r="D947" s="223">
        <f>C947*1.086</f>
        <v>77015.86200000001</v>
      </c>
      <c r="E947" s="223">
        <f>D947*1.0837</f>
        <v>83462.08964940002</v>
      </c>
      <c r="F947" s="227">
        <f>E947*1.269</f>
        <v>105913.39176508861</v>
      </c>
      <c r="G947" s="227">
        <f>F947*1.067</f>
        <v>113009.58901334954</v>
      </c>
    </row>
    <row r="948" spans="1:12" ht="16.5" customHeight="1">
      <c r="A948" s="220" t="s">
        <v>346</v>
      </c>
      <c r="B948" s="224" t="s">
        <v>58</v>
      </c>
      <c r="C948" s="225">
        <v>44694</v>
      </c>
      <c r="D948" s="225">
        <v>50494</v>
      </c>
      <c r="E948" s="225">
        <v>56510</v>
      </c>
      <c r="F948" s="225">
        <v>62150</v>
      </c>
      <c r="G948" s="225">
        <v>69010</v>
      </c>
      <c r="H948" s="41"/>
      <c r="I948" s="41"/>
      <c r="J948" s="41"/>
      <c r="K948" s="41"/>
      <c r="L948" s="41"/>
    </row>
    <row r="949" spans="1:7" ht="16.5" customHeight="1">
      <c r="A949" s="220" t="s">
        <v>342</v>
      </c>
      <c r="B949" s="224" t="s">
        <v>58</v>
      </c>
      <c r="C949" s="225">
        <v>23709</v>
      </c>
      <c r="D949" s="225">
        <v>23800</v>
      </c>
      <c r="E949" s="225">
        <v>24000</v>
      </c>
      <c r="F949" s="225">
        <v>40000</v>
      </c>
      <c r="G949" s="225">
        <v>40000</v>
      </c>
    </row>
    <row r="950" spans="1:7" ht="44.25" customHeight="1">
      <c r="A950" s="160" t="s">
        <v>315</v>
      </c>
      <c r="B950" s="222" t="s">
        <v>58</v>
      </c>
      <c r="C950" s="223">
        <v>1512</v>
      </c>
      <c r="D950" s="223">
        <f>C950*1.04</f>
        <v>1572.48</v>
      </c>
      <c r="E950" s="223">
        <f>D950*1.04</f>
        <v>1635.3792</v>
      </c>
      <c r="F950" s="223">
        <f>E950*1.04</f>
        <v>1700.794368</v>
      </c>
      <c r="G950" s="223">
        <f>F950*1.04</f>
        <v>1768.8261427200002</v>
      </c>
    </row>
    <row r="951" spans="1:7" ht="65.25" customHeight="1">
      <c r="A951" s="164" t="s">
        <v>314</v>
      </c>
      <c r="B951" s="222" t="s">
        <v>58</v>
      </c>
      <c r="C951" s="223">
        <v>10</v>
      </c>
      <c r="D951" s="223"/>
      <c r="E951" s="223"/>
      <c r="F951" s="227"/>
      <c r="G951" s="227"/>
    </row>
    <row r="952" spans="1:7" ht="15" customHeight="1">
      <c r="A952" s="160" t="s">
        <v>301</v>
      </c>
      <c r="B952" s="222" t="s">
        <v>58</v>
      </c>
      <c r="C952" s="223">
        <v>1</v>
      </c>
      <c r="D952" s="223"/>
      <c r="E952" s="223"/>
      <c r="F952" s="227"/>
      <c r="G952" s="227"/>
    </row>
    <row r="953" spans="1:7" ht="45.75" customHeight="1">
      <c r="A953" s="160" t="s">
        <v>302</v>
      </c>
      <c r="B953" s="222" t="s">
        <v>58</v>
      </c>
      <c r="C953" s="223">
        <v>2048</v>
      </c>
      <c r="D953" s="223">
        <f>C953*1.04</f>
        <v>2129.92</v>
      </c>
      <c r="E953" s="223">
        <f aca="true" t="shared" si="14" ref="E953:G955">D953*1.05</f>
        <v>2236.416</v>
      </c>
      <c r="F953" s="223">
        <f t="shared" si="14"/>
        <v>2348.2368</v>
      </c>
      <c r="G953" s="223">
        <f t="shared" si="14"/>
        <v>2465.6486400000003</v>
      </c>
    </row>
    <row r="954" spans="1:7" ht="45.75" customHeight="1">
      <c r="A954" s="164" t="s">
        <v>304</v>
      </c>
      <c r="B954" s="222" t="s">
        <v>58</v>
      </c>
      <c r="C954" s="223">
        <v>154</v>
      </c>
      <c r="D954" s="223">
        <f>C954*1.04</f>
        <v>160.16</v>
      </c>
      <c r="E954" s="223">
        <f t="shared" si="14"/>
        <v>168.168</v>
      </c>
      <c r="F954" s="223">
        <f t="shared" si="14"/>
        <v>176.5764</v>
      </c>
      <c r="G954" s="223">
        <f t="shared" si="14"/>
        <v>185.40522</v>
      </c>
    </row>
    <row r="955" spans="1:7" ht="22.5" customHeight="1">
      <c r="A955" s="160" t="s">
        <v>303</v>
      </c>
      <c r="B955" s="222" t="s">
        <v>58</v>
      </c>
      <c r="C955" s="223">
        <v>5554</v>
      </c>
      <c r="D955" s="223">
        <f>C955*1.04</f>
        <v>5776.16</v>
      </c>
      <c r="E955" s="223">
        <f t="shared" si="14"/>
        <v>6064.968</v>
      </c>
      <c r="F955" s="223">
        <f t="shared" si="14"/>
        <v>6368.2164</v>
      </c>
      <c r="G955" s="223">
        <f t="shared" si="14"/>
        <v>6686.62722</v>
      </c>
    </row>
    <row r="956" spans="1:7" ht="30" customHeight="1">
      <c r="A956" s="160" t="s">
        <v>305</v>
      </c>
      <c r="B956" s="222" t="s">
        <v>58</v>
      </c>
      <c r="C956" s="223"/>
      <c r="D956" s="223"/>
      <c r="E956" s="223"/>
      <c r="F956" s="227"/>
      <c r="G956" s="227"/>
    </row>
    <row r="957" spans="1:7" ht="32.25" customHeight="1">
      <c r="A957" s="164" t="s">
        <v>306</v>
      </c>
      <c r="B957" s="222" t="s">
        <v>58</v>
      </c>
      <c r="C957" s="223"/>
      <c r="D957" s="223"/>
      <c r="E957" s="223"/>
      <c r="F957" s="227"/>
      <c r="G957" s="227"/>
    </row>
    <row r="958" spans="1:7" ht="32.25" customHeight="1">
      <c r="A958" s="160" t="s">
        <v>307</v>
      </c>
      <c r="B958" s="222" t="s">
        <v>58</v>
      </c>
      <c r="C958" s="223">
        <v>1498</v>
      </c>
      <c r="D958" s="223">
        <f>C958*1.04</f>
        <v>1557.92</v>
      </c>
      <c r="E958" s="223">
        <f>D958*1.05</f>
        <v>1635.8160000000003</v>
      </c>
      <c r="F958" s="223">
        <f>E958*1.05</f>
        <v>1717.6068000000002</v>
      </c>
      <c r="G958" s="223">
        <f>F958*1.05</f>
        <v>1803.4871400000004</v>
      </c>
    </row>
    <row r="959" spans="1:7" ht="30.75" customHeight="1">
      <c r="A959" s="164" t="s">
        <v>316</v>
      </c>
      <c r="B959" s="222" t="s">
        <v>58</v>
      </c>
      <c r="C959" s="223"/>
      <c r="D959" s="223"/>
      <c r="E959" s="223"/>
      <c r="F959" s="227"/>
      <c r="G959" s="227"/>
    </row>
    <row r="960" spans="1:7" ht="45" customHeight="1">
      <c r="A960" s="160" t="s">
        <v>308</v>
      </c>
      <c r="B960" s="222" t="s">
        <v>58</v>
      </c>
      <c r="C960" s="223"/>
      <c r="D960" s="223"/>
      <c r="E960" s="223"/>
      <c r="F960" s="227"/>
      <c r="G960" s="227"/>
    </row>
    <row r="961" spans="1:7" ht="46.5" customHeight="1">
      <c r="A961" s="164" t="s">
        <v>309</v>
      </c>
      <c r="B961" s="161" t="s">
        <v>58</v>
      </c>
      <c r="C961" s="223">
        <v>5477</v>
      </c>
      <c r="D961" s="223">
        <f>C961*1.04</f>
        <v>5696.08</v>
      </c>
      <c r="E961" s="223">
        <f>D961*1.05</f>
        <v>5980.884</v>
      </c>
      <c r="F961" s="223">
        <f>E961*1.05</f>
        <v>6279.9282</v>
      </c>
      <c r="G961" s="223">
        <f>F961*1.05</f>
        <v>6593.924610000001</v>
      </c>
    </row>
    <row r="962" spans="1:7" ht="15" customHeight="1">
      <c r="A962" s="160" t="s">
        <v>310</v>
      </c>
      <c r="B962" s="161" t="s">
        <v>58</v>
      </c>
      <c r="C962" s="223">
        <v>8392</v>
      </c>
      <c r="D962" s="223">
        <f aca="true" t="shared" si="15" ref="D962:G963">C962*1.06</f>
        <v>8895.52</v>
      </c>
      <c r="E962" s="223">
        <f t="shared" si="15"/>
        <v>9429.2512</v>
      </c>
      <c r="F962" s="227">
        <f t="shared" si="15"/>
        <v>9995.006272</v>
      </c>
      <c r="G962" s="227">
        <f t="shared" si="15"/>
        <v>10594.706648320001</v>
      </c>
    </row>
    <row r="963" spans="1:7" ht="47.25" customHeight="1">
      <c r="A963" s="160" t="s">
        <v>311</v>
      </c>
      <c r="B963" s="161" t="s">
        <v>58</v>
      </c>
      <c r="C963" s="223">
        <v>574</v>
      </c>
      <c r="D963" s="223">
        <f t="shared" si="15"/>
        <v>608.44</v>
      </c>
      <c r="E963" s="223">
        <f t="shared" si="15"/>
        <v>644.9464</v>
      </c>
      <c r="F963" s="227">
        <f t="shared" si="15"/>
        <v>683.6431840000001</v>
      </c>
      <c r="G963" s="227">
        <f t="shared" si="15"/>
        <v>724.6617750400002</v>
      </c>
    </row>
    <row r="964" spans="1:7" ht="15" customHeight="1">
      <c r="A964" s="160" t="s">
        <v>312</v>
      </c>
      <c r="B964" s="161" t="s">
        <v>58</v>
      </c>
      <c r="C964" s="223"/>
      <c r="D964" s="223"/>
      <c r="E964" s="223"/>
      <c r="F964" s="227"/>
      <c r="G964" s="227"/>
    </row>
    <row r="965" spans="1:7" ht="15" customHeight="1">
      <c r="A965" s="164" t="s">
        <v>313</v>
      </c>
      <c r="B965" s="161" t="s">
        <v>58</v>
      </c>
      <c r="C965" s="223">
        <v>86</v>
      </c>
      <c r="D965" s="223">
        <f>C965*1.04</f>
        <v>89.44</v>
      </c>
      <c r="E965" s="223">
        <f>D965*1.05</f>
        <v>93.912</v>
      </c>
      <c r="F965" s="223">
        <f>E965*1.05</f>
        <v>98.6076</v>
      </c>
      <c r="G965" s="223">
        <f>F965*1.05</f>
        <v>103.53798</v>
      </c>
    </row>
    <row r="966" spans="1:7" ht="15" customHeight="1">
      <c r="A966" s="32"/>
      <c r="B966" s="33"/>
      <c r="C966" s="58"/>
      <c r="D966" s="58"/>
      <c r="E966" s="58"/>
      <c r="F966" s="219"/>
      <c r="G966" s="219"/>
    </row>
    <row r="967" spans="1:7" ht="15" customHeight="1">
      <c r="A967" s="331" t="s">
        <v>140</v>
      </c>
      <c r="B967" s="331"/>
      <c r="C967" s="331"/>
      <c r="D967" s="331"/>
      <c r="E967" s="331"/>
      <c r="F967" s="331"/>
      <c r="G967" s="331"/>
    </row>
    <row r="968" spans="1:7" ht="30.75" customHeight="1">
      <c r="A968" s="229" t="s">
        <v>154</v>
      </c>
      <c r="B968" s="222" t="s">
        <v>58</v>
      </c>
      <c r="C968" s="223">
        <f>SUM(C970:C985)</f>
        <v>1041217.8</v>
      </c>
      <c r="D968" s="223">
        <f>SUM(D970:D985)</f>
        <v>1070211.8</v>
      </c>
      <c r="E968" s="223">
        <f>SUM(E970:E985)</f>
        <v>1087819</v>
      </c>
      <c r="F968" s="223">
        <f>SUM(F970:F985)</f>
        <v>1105079</v>
      </c>
      <c r="G968" s="223">
        <f>SUM(G970:G985)</f>
        <v>1122579</v>
      </c>
    </row>
    <row r="969" spans="1:7" ht="15" customHeight="1">
      <c r="A969" s="164" t="s">
        <v>141</v>
      </c>
      <c r="B969" s="222"/>
      <c r="C969" s="223"/>
      <c r="D969" s="223"/>
      <c r="E969" s="223"/>
      <c r="F969" s="227"/>
      <c r="G969" s="227"/>
    </row>
    <row r="970" spans="1:7" ht="15" customHeight="1">
      <c r="A970" s="164" t="s">
        <v>175</v>
      </c>
      <c r="B970" s="222" t="s">
        <v>58</v>
      </c>
      <c r="C970" s="223">
        <v>93355</v>
      </c>
      <c r="D970" s="223">
        <v>100000</v>
      </c>
      <c r="E970" s="223">
        <v>100000</v>
      </c>
      <c r="F970" s="227">
        <v>100000</v>
      </c>
      <c r="G970" s="227">
        <v>100000</v>
      </c>
    </row>
    <row r="971" spans="1:7" ht="24" customHeight="1">
      <c r="A971" s="164" t="s">
        <v>143</v>
      </c>
      <c r="B971" s="222" t="s">
        <v>58</v>
      </c>
      <c r="C971" s="223">
        <v>234329.1</v>
      </c>
      <c r="D971" s="223">
        <v>232923</v>
      </c>
      <c r="E971" s="223">
        <v>242240</v>
      </c>
      <c r="F971" s="227">
        <v>252500</v>
      </c>
      <c r="G971" s="227">
        <v>260000</v>
      </c>
    </row>
    <row r="972" spans="1:7" ht="15.75" customHeight="1">
      <c r="A972" s="164" t="s">
        <v>176</v>
      </c>
      <c r="B972" s="222" t="s">
        <v>58</v>
      </c>
      <c r="C972" s="223">
        <v>114910</v>
      </c>
      <c r="D972" s="223">
        <v>115000</v>
      </c>
      <c r="E972" s="223">
        <v>115000</v>
      </c>
      <c r="F972" s="227">
        <v>115000</v>
      </c>
      <c r="G972" s="227">
        <v>115000</v>
      </c>
    </row>
    <row r="973" spans="1:7" ht="18" customHeight="1">
      <c r="A973" s="164" t="s">
        <v>177</v>
      </c>
      <c r="B973" s="222" t="s">
        <v>58</v>
      </c>
      <c r="C973" s="223">
        <v>20963.4</v>
      </c>
      <c r="D973" s="223">
        <v>21370.8</v>
      </c>
      <c r="E973" s="223">
        <v>21371</v>
      </c>
      <c r="F973" s="227">
        <v>21371</v>
      </c>
      <c r="G973" s="227">
        <v>21371</v>
      </c>
    </row>
    <row r="974" spans="1:7" ht="17.25" customHeight="1">
      <c r="A974" s="164" t="s">
        <v>142</v>
      </c>
      <c r="B974" s="222" t="s">
        <v>58</v>
      </c>
      <c r="C974" s="223">
        <v>1854.3</v>
      </c>
      <c r="D974" s="223">
        <v>1200</v>
      </c>
      <c r="E974" s="223">
        <v>1200</v>
      </c>
      <c r="F974" s="227">
        <v>1200</v>
      </c>
      <c r="G974" s="227">
        <v>1200</v>
      </c>
    </row>
    <row r="975" spans="1:7" ht="15.75">
      <c r="A975" s="164" t="s">
        <v>147</v>
      </c>
      <c r="B975" s="222" t="s">
        <v>58</v>
      </c>
      <c r="C975" s="223">
        <v>35482</v>
      </c>
      <c r="D975" s="223">
        <v>40000</v>
      </c>
      <c r="E975" s="223">
        <v>40000</v>
      </c>
      <c r="F975" s="227">
        <v>40000</v>
      </c>
      <c r="G975" s="227">
        <v>40000</v>
      </c>
    </row>
    <row r="976" spans="1:7" ht="15.75">
      <c r="A976" s="164" t="s">
        <v>144</v>
      </c>
      <c r="B976" s="222" t="s">
        <v>58</v>
      </c>
      <c r="C976" s="223">
        <v>24282</v>
      </c>
      <c r="D976" s="223">
        <v>31278</v>
      </c>
      <c r="E976" s="223">
        <v>31500</v>
      </c>
      <c r="F976" s="227">
        <v>31500</v>
      </c>
      <c r="G976" s="227">
        <v>31500</v>
      </c>
    </row>
    <row r="977" spans="1:7" ht="15.75">
      <c r="A977" s="318" t="s">
        <v>246</v>
      </c>
      <c r="B977" s="222" t="s">
        <v>58</v>
      </c>
      <c r="C977" s="223">
        <v>30326</v>
      </c>
      <c r="D977" s="223">
        <v>32000</v>
      </c>
      <c r="E977" s="223">
        <v>32000</v>
      </c>
      <c r="F977" s="227">
        <v>32000</v>
      </c>
      <c r="G977" s="227">
        <v>32000</v>
      </c>
    </row>
    <row r="978" spans="1:7" ht="30">
      <c r="A978" s="164" t="s">
        <v>149</v>
      </c>
      <c r="B978" s="222" t="s">
        <v>58</v>
      </c>
      <c r="C978" s="223">
        <v>11130</v>
      </c>
      <c r="D978" s="223">
        <v>13000</v>
      </c>
      <c r="E978" s="223">
        <v>13000</v>
      </c>
      <c r="F978" s="227">
        <v>13000</v>
      </c>
      <c r="G978" s="227">
        <v>13000</v>
      </c>
    </row>
    <row r="979" spans="1:7" ht="15.75">
      <c r="A979" s="164" t="s">
        <v>145</v>
      </c>
      <c r="B979" s="222" t="s">
        <v>58</v>
      </c>
      <c r="C979" s="223">
        <v>3436.3</v>
      </c>
      <c r="D979" s="223">
        <v>3650</v>
      </c>
      <c r="E979" s="223">
        <v>3700</v>
      </c>
      <c r="F979" s="227">
        <v>3700</v>
      </c>
      <c r="G979" s="227">
        <v>3700</v>
      </c>
    </row>
    <row r="980" spans="1:7" ht="15.75">
      <c r="A980" s="164" t="s">
        <v>146</v>
      </c>
      <c r="B980" s="222" t="s">
        <v>58</v>
      </c>
      <c r="C980" s="223">
        <v>2369.2</v>
      </c>
      <c r="D980" s="223">
        <v>2400</v>
      </c>
      <c r="E980" s="223">
        <v>2400</v>
      </c>
      <c r="F980" s="227">
        <v>2400</v>
      </c>
      <c r="G980" s="227">
        <v>2400</v>
      </c>
    </row>
    <row r="981" spans="1:7" ht="15.75">
      <c r="A981" s="164" t="s">
        <v>235</v>
      </c>
      <c r="B981" s="222" t="s">
        <v>58</v>
      </c>
      <c r="C981" s="223">
        <v>129.3</v>
      </c>
      <c r="D981" s="223">
        <v>130</v>
      </c>
      <c r="E981" s="223">
        <v>130</v>
      </c>
      <c r="F981" s="227">
        <v>130</v>
      </c>
      <c r="G981" s="227">
        <v>130</v>
      </c>
    </row>
    <row r="982" spans="1:7" ht="15.75">
      <c r="A982" s="229" t="s">
        <v>247</v>
      </c>
      <c r="B982" s="222" t="s">
        <v>58</v>
      </c>
      <c r="C982" s="223">
        <v>1082</v>
      </c>
      <c r="D982" s="223">
        <v>1100</v>
      </c>
      <c r="E982" s="223">
        <v>1100</v>
      </c>
      <c r="F982" s="227">
        <v>1100</v>
      </c>
      <c r="G982" s="227">
        <v>1100</v>
      </c>
    </row>
    <row r="983" spans="1:7" ht="15.75">
      <c r="A983" s="164" t="s">
        <v>148</v>
      </c>
      <c r="B983" s="222" t="s">
        <v>58</v>
      </c>
      <c r="C983" s="223">
        <v>172.2</v>
      </c>
      <c r="D983" s="223">
        <v>160</v>
      </c>
      <c r="E983" s="223">
        <v>178</v>
      </c>
      <c r="F983" s="227">
        <v>178</v>
      </c>
      <c r="G983" s="227">
        <v>178</v>
      </c>
    </row>
    <row r="984" spans="1:7" ht="15.75">
      <c r="A984" s="164" t="s">
        <v>248</v>
      </c>
      <c r="B984" s="222" t="s">
        <v>58</v>
      </c>
      <c r="C984" s="223">
        <v>938</v>
      </c>
      <c r="D984" s="223">
        <v>1000</v>
      </c>
      <c r="E984" s="223">
        <v>1000</v>
      </c>
      <c r="F984" s="227">
        <v>1000</v>
      </c>
      <c r="G984" s="227">
        <v>1000</v>
      </c>
    </row>
    <row r="985" spans="1:7" ht="30">
      <c r="A985" s="229" t="s">
        <v>249</v>
      </c>
      <c r="B985" s="222" t="s">
        <v>58</v>
      </c>
      <c r="C985" s="223">
        <v>466459</v>
      </c>
      <c r="D985" s="223">
        <v>475000</v>
      </c>
      <c r="E985" s="223">
        <v>483000</v>
      </c>
      <c r="F985" s="223">
        <v>490000</v>
      </c>
      <c r="G985" s="223">
        <v>500000</v>
      </c>
    </row>
    <row r="986" spans="1:7" ht="15.75">
      <c r="A986" s="332" t="s">
        <v>68</v>
      </c>
      <c r="B986" s="332"/>
      <c r="C986" s="332"/>
      <c r="D986" s="332"/>
      <c r="E986" s="332"/>
      <c r="F986" s="332"/>
      <c r="G986" s="332"/>
    </row>
    <row r="987" spans="1:7" ht="29.25">
      <c r="A987" s="117" t="s">
        <v>431</v>
      </c>
      <c r="B987" s="4" t="s">
        <v>5</v>
      </c>
      <c r="C987" s="247">
        <v>30025</v>
      </c>
      <c r="D987" s="247">
        <v>29694</v>
      </c>
      <c r="E987" s="247">
        <v>29344</v>
      </c>
      <c r="F987" s="248">
        <v>29044</v>
      </c>
      <c r="G987" s="248">
        <v>28876</v>
      </c>
    </row>
    <row r="988" spans="1:7" ht="28.5">
      <c r="A988" s="249" t="s">
        <v>212</v>
      </c>
      <c r="B988" s="4" t="s">
        <v>5</v>
      </c>
      <c r="C988" s="247">
        <v>10047</v>
      </c>
      <c r="D988" s="247">
        <v>10118</v>
      </c>
      <c r="E988" s="247">
        <v>10154</v>
      </c>
      <c r="F988" s="248">
        <v>10195</v>
      </c>
      <c r="G988" s="248">
        <v>10236</v>
      </c>
    </row>
    <row r="989" spans="1:7" ht="15.75">
      <c r="A989" s="5" t="s">
        <v>152</v>
      </c>
      <c r="B989" s="4" t="s">
        <v>5</v>
      </c>
      <c r="C989" s="59">
        <v>8048</v>
      </c>
      <c r="D989" s="59">
        <v>8083</v>
      </c>
      <c r="E989" s="59">
        <v>8128</v>
      </c>
      <c r="F989" s="250">
        <v>8176</v>
      </c>
      <c r="G989" s="250">
        <v>8223</v>
      </c>
    </row>
    <row r="990" spans="1:7" ht="30" customHeight="1">
      <c r="A990" s="251" t="s">
        <v>286</v>
      </c>
      <c r="B990" s="133" t="s">
        <v>5</v>
      </c>
      <c r="C990" s="252">
        <v>1958</v>
      </c>
      <c r="D990" s="252">
        <v>1950</v>
      </c>
      <c r="E990" s="252">
        <v>1945</v>
      </c>
      <c r="F990" s="253">
        <v>1940</v>
      </c>
      <c r="G990" s="253">
        <v>1930</v>
      </c>
    </row>
    <row r="991" spans="1:7" ht="71.25">
      <c r="A991" s="251" t="s">
        <v>432</v>
      </c>
      <c r="B991" s="133" t="s">
        <v>5</v>
      </c>
      <c r="C991" s="252">
        <f>C993+C994+C995</f>
        <v>3281</v>
      </c>
      <c r="D991" s="252">
        <f>D993+D994+D995</f>
        <v>3307</v>
      </c>
      <c r="E991" s="252">
        <f>E993+E994+E995</f>
        <v>3350</v>
      </c>
      <c r="F991" s="252">
        <f>F993+F994+F995</f>
        <v>3366</v>
      </c>
      <c r="G991" s="252">
        <f>G993+G994+G995</f>
        <v>3379</v>
      </c>
    </row>
    <row r="992" spans="1:7" ht="15.75">
      <c r="A992" s="132" t="s">
        <v>17</v>
      </c>
      <c r="B992" s="6"/>
      <c r="C992" s="59"/>
      <c r="D992" s="59"/>
      <c r="E992" s="59"/>
      <c r="F992" s="250"/>
      <c r="G992" s="250"/>
    </row>
    <row r="993" spans="1:12" ht="31.5" customHeight="1">
      <c r="A993" s="5" t="s">
        <v>192</v>
      </c>
      <c r="B993" s="4" t="s">
        <v>5</v>
      </c>
      <c r="C993" s="59">
        <v>2163</v>
      </c>
      <c r="D993" s="59">
        <v>2172</v>
      </c>
      <c r="E993" s="59">
        <v>2200</v>
      </c>
      <c r="F993" s="250">
        <v>2205</v>
      </c>
      <c r="G993" s="250">
        <v>2208</v>
      </c>
      <c r="H993" s="40"/>
      <c r="I993" s="40"/>
      <c r="J993" s="40"/>
      <c r="K993" s="40"/>
      <c r="L993" s="40"/>
    </row>
    <row r="994" spans="1:7" ht="29.25" customHeight="1">
      <c r="A994" s="5" t="s">
        <v>287</v>
      </c>
      <c r="B994" s="4" t="s">
        <v>5</v>
      </c>
      <c r="C994" s="320">
        <v>633</v>
      </c>
      <c r="D994" s="320">
        <v>640</v>
      </c>
      <c r="E994" s="320">
        <v>650</v>
      </c>
      <c r="F994" s="320">
        <v>658</v>
      </c>
      <c r="G994" s="250">
        <v>663</v>
      </c>
    </row>
    <row r="995" spans="1:7" ht="48" customHeight="1">
      <c r="A995" s="5" t="s">
        <v>288</v>
      </c>
      <c r="B995" s="4" t="s">
        <v>5</v>
      </c>
      <c r="C995" s="59">
        <v>485</v>
      </c>
      <c r="D995" s="320">
        <v>495</v>
      </c>
      <c r="E995" s="320">
        <v>500</v>
      </c>
      <c r="F995" s="320">
        <v>503</v>
      </c>
      <c r="G995" s="320">
        <v>508</v>
      </c>
    </row>
    <row r="996" spans="1:7" ht="28.5" customHeight="1">
      <c r="A996" s="251" t="s">
        <v>236</v>
      </c>
      <c r="B996" s="133" t="s">
        <v>5</v>
      </c>
      <c r="C996" s="252">
        <f>C991+C990</f>
        <v>5239</v>
      </c>
      <c r="D996" s="252">
        <f>D991+D990</f>
        <v>5257</v>
      </c>
      <c r="E996" s="252">
        <f>E991+E990</f>
        <v>5295</v>
      </c>
      <c r="F996" s="252">
        <f>F991+F990</f>
        <v>5306</v>
      </c>
      <c r="G996" s="252">
        <f>G991+G990</f>
        <v>5309</v>
      </c>
    </row>
    <row r="997" spans="1:7" ht="30" customHeight="1">
      <c r="A997" s="254" t="s">
        <v>433</v>
      </c>
      <c r="B997" s="222"/>
      <c r="C997" s="255">
        <f>C1000+C1002+C1004+C1008+C1009+C1010+C1013+C1015+C1016+C1017+C1018+C1019+C1020+C1021+C1022+C1023+C1024+C1025+C1026</f>
        <v>5667</v>
      </c>
      <c r="D997" s="255">
        <f>D1000+D1002+D1004+D1008+D1009+D1010+D1013+D1015+D1016+D1017+D1018+D1019+D1020+D1021+D1022+D1023+D1024+D1025+D1026</f>
        <v>5594</v>
      </c>
      <c r="E997" s="255">
        <f>E1000+E1002+E1004+E1008+E1009+E1010+E1013+E1015+E1016+E1017+E1018+E1019+E1020+E1021+E1022+E1023+E1024+E1025+E1026</f>
        <v>5590</v>
      </c>
      <c r="F997" s="255">
        <f>F1000+F1002+F1004+F1008+F1009+F1010+F1013+F1015+F1016+F1017+F1018+F1019+F1020+F1021+F1022+F1023+F1024+F1025+F1026</f>
        <v>5582</v>
      </c>
      <c r="G997" s="255">
        <f>G1000+G1002+G1004+G1008+G1009+G1010+G1013+G1015+G1016+G1017+G1018+G1019+G1020+G1021+G1022+G1023+G1024+G1025+G1026</f>
        <v>5565</v>
      </c>
    </row>
    <row r="998" spans="1:7" ht="28.5" customHeight="1">
      <c r="A998" s="256" t="s">
        <v>157</v>
      </c>
      <c r="B998" s="222"/>
      <c r="C998" s="257"/>
      <c r="D998" s="257"/>
      <c r="E998" s="257"/>
      <c r="F998" s="258"/>
      <c r="G998" s="258"/>
    </row>
    <row r="999" spans="1:7" ht="9" customHeight="1">
      <c r="A999" s="229"/>
      <c r="B999" s="222"/>
      <c r="C999" s="257"/>
      <c r="D999" s="257"/>
      <c r="E999" s="257"/>
      <c r="F999" s="258"/>
      <c r="G999" s="258"/>
    </row>
    <row r="1000" spans="1:7" ht="33.75" customHeight="1">
      <c r="A1000" s="259" t="s">
        <v>434</v>
      </c>
      <c r="B1000" s="260" t="s">
        <v>5</v>
      </c>
      <c r="C1000" s="257">
        <v>2894</v>
      </c>
      <c r="D1000" s="257">
        <v>2888</v>
      </c>
      <c r="E1000" s="257">
        <v>2883</v>
      </c>
      <c r="F1000" s="258">
        <v>2875</v>
      </c>
      <c r="G1000" s="258">
        <v>2858</v>
      </c>
    </row>
    <row r="1001" spans="1:7" ht="15" customHeight="1">
      <c r="A1001" s="261" t="s">
        <v>186</v>
      </c>
      <c r="B1001" s="262"/>
      <c r="C1001" s="263"/>
      <c r="D1001" s="263"/>
      <c r="E1001" s="263"/>
      <c r="F1001" s="264"/>
      <c r="G1001" s="264"/>
    </row>
    <row r="1002" spans="1:7" ht="18.75" customHeight="1">
      <c r="A1002" s="265" t="s">
        <v>464</v>
      </c>
      <c r="B1002" s="262" t="s">
        <v>5</v>
      </c>
      <c r="C1002" s="263">
        <v>19</v>
      </c>
      <c r="D1002" s="263">
        <v>23</v>
      </c>
      <c r="E1002" s="263">
        <v>25</v>
      </c>
      <c r="F1002" s="264">
        <v>25</v>
      </c>
      <c r="G1002" s="264">
        <v>25</v>
      </c>
    </row>
    <row r="1003" spans="1:7" ht="15.75" customHeight="1">
      <c r="A1003" s="266" t="s">
        <v>325</v>
      </c>
      <c r="B1003" s="267" t="s">
        <v>5</v>
      </c>
      <c r="C1003" s="268">
        <v>19</v>
      </c>
      <c r="D1003" s="268">
        <v>23</v>
      </c>
      <c r="E1003" s="268">
        <v>25</v>
      </c>
      <c r="F1003" s="269">
        <v>25</v>
      </c>
      <c r="G1003" s="269">
        <v>25</v>
      </c>
    </row>
    <row r="1004" spans="1:7" ht="25.5" customHeight="1">
      <c r="A1004" s="270" t="s">
        <v>435</v>
      </c>
      <c r="B1004" s="262" t="s">
        <v>5</v>
      </c>
      <c r="C1004" s="263">
        <v>878</v>
      </c>
      <c r="D1004" s="263">
        <f>D1005+D1006+D1007</f>
        <v>823</v>
      </c>
      <c r="E1004" s="263">
        <f>E1005+E1006+E1007</f>
        <v>825</v>
      </c>
      <c r="F1004" s="263">
        <f>F1005+F1006+F1007</f>
        <v>825</v>
      </c>
      <c r="G1004" s="263">
        <f>G1005+G1006+G1007</f>
        <v>825</v>
      </c>
    </row>
    <row r="1005" spans="1:12" ht="17.25" customHeight="1">
      <c r="A1005" s="266" t="s">
        <v>346</v>
      </c>
      <c r="B1005" s="267" t="s">
        <v>5</v>
      </c>
      <c r="C1005" s="268">
        <v>425</v>
      </c>
      <c r="D1005" s="268">
        <v>425</v>
      </c>
      <c r="E1005" s="268">
        <v>425</v>
      </c>
      <c r="F1005" s="269">
        <v>425</v>
      </c>
      <c r="G1005" s="269">
        <v>425</v>
      </c>
      <c r="H1005" s="40"/>
      <c r="I1005" s="40"/>
      <c r="J1005" s="40"/>
      <c r="K1005" s="40"/>
      <c r="L1005" s="40"/>
    </row>
    <row r="1006" spans="1:12" ht="17.25" customHeight="1">
      <c r="A1006" s="236" t="s">
        <v>342</v>
      </c>
      <c r="B1006" s="267" t="s">
        <v>5</v>
      </c>
      <c r="C1006" s="268">
        <v>249</v>
      </c>
      <c r="D1006" s="268">
        <v>260</v>
      </c>
      <c r="E1006" s="268">
        <v>260</v>
      </c>
      <c r="F1006" s="269">
        <v>260</v>
      </c>
      <c r="G1006" s="269">
        <v>260</v>
      </c>
      <c r="H1006" s="40"/>
      <c r="I1006" s="40"/>
      <c r="J1006" s="40"/>
      <c r="K1006" s="40"/>
      <c r="L1006" s="40"/>
    </row>
    <row r="1007" spans="1:12" ht="17.25" customHeight="1">
      <c r="A1007" s="271" t="s">
        <v>330</v>
      </c>
      <c r="B1007" s="267" t="s">
        <v>5</v>
      </c>
      <c r="C1007" s="268">
        <v>196</v>
      </c>
      <c r="D1007" s="268">
        <v>138</v>
      </c>
      <c r="E1007" s="268">
        <v>140</v>
      </c>
      <c r="F1007" s="269">
        <v>140</v>
      </c>
      <c r="G1007" s="269">
        <v>140</v>
      </c>
      <c r="H1007" s="40"/>
      <c r="I1007" s="40"/>
      <c r="J1007" s="40"/>
      <c r="K1007" s="40"/>
      <c r="L1007" s="40"/>
    </row>
    <row r="1008" spans="1:7" ht="50.25" customHeight="1">
      <c r="A1008" s="272" t="s">
        <v>297</v>
      </c>
      <c r="B1008" s="262" t="s">
        <v>5</v>
      </c>
      <c r="C1008" s="263">
        <v>38</v>
      </c>
      <c r="D1008" s="263">
        <v>38</v>
      </c>
      <c r="E1008" s="263">
        <v>38</v>
      </c>
      <c r="F1008" s="263">
        <v>38</v>
      </c>
      <c r="G1008" s="263">
        <v>38</v>
      </c>
    </row>
    <row r="1009" spans="1:7" ht="61.5" customHeight="1">
      <c r="A1009" s="272" t="s">
        <v>298</v>
      </c>
      <c r="B1009" s="262" t="s">
        <v>5</v>
      </c>
      <c r="C1009" s="263">
        <v>46</v>
      </c>
      <c r="D1009" s="263">
        <v>46</v>
      </c>
      <c r="E1009" s="263">
        <v>46</v>
      </c>
      <c r="F1009" s="263">
        <v>46</v>
      </c>
      <c r="G1009" s="263">
        <v>46</v>
      </c>
    </row>
    <row r="1010" spans="1:7" ht="15" customHeight="1">
      <c r="A1010" s="272" t="s">
        <v>436</v>
      </c>
      <c r="B1010" s="262" t="s">
        <v>5</v>
      </c>
      <c r="C1010" s="263">
        <v>164</v>
      </c>
      <c r="D1010" s="263">
        <v>137</v>
      </c>
      <c r="E1010" s="263">
        <v>137</v>
      </c>
      <c r="F1010" s="263">
        <v>137</v>
      </c>
      <c r="G1010" s="263">
        <v>137</v>
      </c>
    </row>
    <row r="1011" spans="1:7" ht="14.25" customHeight="1">
      <c r="A1011" s="266" t="s">
        <v>345</v>
      </c>
      <c r="B1011" s="267" t="s">
        <v>5</v>
      </c>
      <c r="C1011" s="268">
        <v>36</v>
      </c>
      <c r="D1011" s="268">
        <v>35</v>
      </c>
      <c r="E1011" s="268">
        <v>35</v>
      </c>
      <c r="F1011" s="269">
        <v>35</v>
      </c>
      <c r="G1011" s="269">
        <v>35</v>
      </c>
    </row>
    <row r="1012" spans="1:7" ht="14.25" customHeight="1">
      <c r="A1012" s="273" t="s">
        <v>394</v>
      </c>
      <c r="B1012" s="267" t="s">
        <v>5</v>
      </c>
      <c r="C1012" s="268">
        <v>122</v>
      </c>
      <c r="D1012" s="268">
        <v>96</v>
      </c>
      <c r="E1012" s="268">
        <v>96</v>
      </c>
      <c r="F1012" s="269">
        <v>96</v>
      </c>
      <c r="G1012" s="269">
        <v>96</v>
      </c>
    </row>
    <row r="1013" spans="1:7" ht="46.5" customHeight="1">
      <c r="A1013" s="274" t="s">
        <v>437</v>
      </c>
      <c r="B1013" s="262" t="s">
        <v>5</v>
      </c>
      <c r="C1013" s="263">
        <v>345</v>
      </c>
      <c r="D1013" s="263">
        <v>355</v>
      </c>
      <c r="E1013" s="263">
        <v>355</v>
      </c>
      <c r="F1013" s="264">
        <v>355</v>
      </c>
      <c r="G1013" s="264">
        <v>355</v>
      </c>
    </row>
    <row r="1014" spans="1:7" ht="18.75" customHeight="1" hidden="1">
      <c r="A1014" s="266" t="s">
        <v>355</v>
      </c>
      <c r="B1014" s="267" t="s">
        <v>5</v>
      </c>
      <c r="C1014" s="268">
        <v>183</v>
      </c>
      <c r="D1014" s="268">
        <v>185</v>
      </c>
      <c r="E1014" s="268">
        <v>185</v>
      </c>
      <c r="F1014" s="269">
        <v>185</v>
      </c>
      <c r="G1014" s="269">
        <v>185</v>
      </c>
    </row>
    <row r="1015" spans="1:7" ht="22.5" customHeight="1">
      <c r="A1015" s="272" t="s">
        <v>438</v>
      </c>
      <c r="B1015" s="262" t="s">
        <v>5</v>
      </c>
      <c r="C1015" s="263"/>
      <c r="D1015" s="263"/>
      <c r="E1015" s="263"/>
      <c r="F1015" s="264"/>
      <c r="G1015" s="264"/>
    </row>
    <row r="1016" spans="1:7" ht="33.75" customHeight="1">
      <c r="A1016" s="272" t="s">
        <v>465</v>
      </c>
      <c r="B1016" s="262" t="s">
        <v>5</v>
      </c>
      <c r="C1016" s="263">
        <v>30</v>
      </c>
      <c r="D1016" s="263">
        <v>35</v>
      </c>
      <c r="E1016" s="263">
        <v>35</v>
      </c>
      <c r="F1016" s="264">
        <v>35</v>
      </c>
      <c r="G1016" s="264">
        <v>35</v>
      </c>
    </row>
    <row r="1017" spans="1:7" ht="29.25" customHeight="1">
      <c r="A1017" s="272" t="s">
        <v>466</v>
      </c>
      <c r="B1017" s="262" t="s">
        <v>5</v>
      </c>
      <c r="C1017" s="263"/>
      <c r="D1017" s="263"/>
      <c r="E1017" s="263"/>
      <c r="F1017" s="264"/>
      <c r="G1017" s="264"/>
    </row>
    <row r="1018" spans="1:7" ht="33" customHeight="1">
      <c r="A1018" s="272" t="s">
        <v>467</v>
      </c>
      <c r="B1018" s="262" t="s">
        <v>5</v>
      </c>
      <c r="C1018" s="263"/>
      <c r="D1018" s="263"/>
      <c r="E1018" s="263"/>
      <c r="F1018" s="264"/>
      <c r="G1018" s="264"/>
    </row>
    <row r="1019" spans="1:7" ht="39.75" customHeight="1">
      <c r="A1019" s="272" t="s">
        <v>468</v>
      </c>
      <c r="B1019" s="262" t="s">
        <v>5</v>
      </c>
      <c r="C1019" s="263">
        <v>75</v>
      </c>
      <c r="D1019" s="263">
        <v>75</v>
      </c>
      <c r="E1019" s="263">
        <v>75</v>
      </c>
      <c r="F1019" s="264">
        <v>75</v>
      </c>
      <c r="G1019" s="264">
        <v>75</v>
      </c>
    </row>
    <row r="1020" spans="1:7" ht="30" customHeight="1">
      <c r="A1020" s="272" t="s">
        <v>469</v>
      </c>
      <c r="B1020" s="262" t="s">
        <v>5</v>
      </c>
      <c r="C1020" s="263">
        <v>20</v>
      </c>
      <c r="D1020" s="263">
        <v>18</v>
      </c>
      <c r="E1020" s="263">
        <v>18</v>
      </c>
      <c r="F1020" s="264">
        <v>18</v>
      </c>
      <c r="G1020" s="264">
        <v>18</v>
      </c>
    </row>
    <row r="1021" spans="1:7" ht="49.5" customHeight="1">
      <c r="A1021" s="272" t="s">
        <v>470</v>
      </c>
      <c r="B1021" s="262" t="s">
        <v>5</v>
      </c>
      <c r="C1021" s="263"/>
      <c r="D1021" s="263"/>
      <c r="E1021" s="263"/>
      <c r="F1021" s="264"/>
      <c r="G1021" s="264"/>
    </row>
    <row r="1022" spans="1:7" ht="57" customHeight="1">
      <c r="A1022" s="272" t="s">
        <v>471</v>
      </c>
      <c r="B1022" s="262" t="s">
        <v>5</v>
      </c>
      <c r="C1022" s="263">
        <v>93</v>
      </c>
      <c r="D1022" s="263">
        <v>93</v>
      </c>
      <c r="E1022" s="263">
        <v>93</v>
      </c>
      <c r="F1022" s="264">
        <v>93</v>
      </c>
      <c r="G1022" s="264">
        <v>93</v>
      </c>
    </row>
    <row r="1023" spans="1:7" ht="15" customHeight="1">
      <c r="A1023" s="272" t="s">
        <v>472</v>
      </c>
      <c r="B1023" s="262" t="s">
        <v>5</v>
      </c>
      <c r="C1023" s="263">
        <v>1004</v>
      </c>
      <c r="D1023" s="263">
        <v>1002</v>
      </c>
      <c r="E1023" s="263">
        <v>999</v>
      </c>
      <c r="F1023" s="264">
        <v>999</v>
      </c>
      <c r="G1023" s="264">
        <v>999</v>
      </c>
    </row>
    <row r="1024" spans="1:7" ht="39" customHeight="1">
      <c r="A1024" s="272" t="s">
        <v>473</v>
      </c>
      <c r="B1024" s="262" t="s">
        <v>5</v>
      </c>
      <c r="C1024" s="263">
        <v>61</v>
      </c>
      <c r="D1024" s="263">
        <v>61</v>
      </c>
      <c r="E1024" s="263">
        <v>61</v>
      </c>
      <c r="F1024" s="264">
        <v>61</v>
      </c>
      <c r="G1024" s="264">
        <v>61</v>
      </c>
    </row>
    <row r="1025" spans="1:7" ht="45.75" customHeight="1">
      <c r="A1025" s="272" t="s">
        <v>474</v>
      </c>
      <c r="B1025" s="262" t="s">
        <v>5</v>
      </c>
      <c r="C1025" s="263"/>
      <c r="D1025" s="263"/>
      <c r="E1025" s="263"/>
      <c r="F1025" s="264"/>
      <c r="G1025" s="264"/>
    </row>
    <row r="1026" spans="1:7" ht="32.25" customHeight="1">
      <c r="A1026" s="274" t="s">
        <v>475</v>
      </c>
      <c r="B1026" s="262" t="s">
        <v>5</v>
      </c>
      <c r="C1026" s="263"/>
      <c r="D1026" s="263"/>
      <c r="E1026" s="263"/>
      <c r="F1026" s="264"/>
      <c r="G1026" s="264"/>
    </row>
    <row r="1027" spans="1:12" ht="31.5" customHeight="1">
      <c r="A1027" s="245" t="s">
        <v>476</v>
      </c>
      <c r="B1027" s="262" t="s">
        <v>58</v>
      </c>
      <c r="C1027" s="246">
        <f>C1030+C1032+C1034+C1038+C1039+C1040+C1043+C1045+C1046+C1047+C1048+C1049+C1051+C1052+C1053+C1054+C1055+C1056+C1057</f>
        <v>1688625.8599999999</v>
      </c>
      <c r="D1027" s="246">
        <f>D1030+D1032+D1034+D1038+D1039+D1040+D1043+D1045+D1046+D1047+D1048+D1049+D1051+D1052+D1053+D1054+D1055+D1056+D1057</f>
        <v>1780853.0116999997</v>
      </c>
      <c r="E1027" s="246">
        <f>E1030+E1032+E1034+E1038+E1039+E1040+E1043+E1045+E1046+E1047+E1048+E1049+E1051+E1052+E1053+E1054+E1055+E1056+E1057</f>
        <v>1880702.3494172</v>
      </c>
      <c r="F1027" s="246">
        <f>F1030+F1032+F1034+F1038+F1039+F1040+F1043+F1045+F1046+F1047+F1048+F1049+F1051+F1052+F1053+F1054+F1055+F1056+F1057</f>
        <v>1999140.5297873723</v>
      </c>
      <c r="G1027" s="246">
        <f>G1030+G1032+G1034+G1038+G1039+G1040+G1043+G1045+G1046+G1047+G1048+G1049+G1051+G1052+G1053+G1054+G1055+G1056+G1057</f>
        <v>2125507.7261935165</v>
      </c>
      <c r="H1027" s="42"/>
      <c r="I1027" s="42"/>
      <c r="J1027" s="42"/>
      <c r="K1027" s="42"/>
      <c r="L1027" s="42"/>
    </row>
    <row r="1028" spans="1:7" ht="64.5" customHeight="1">
      <c r="A1028" s="236" t="s">
        <v>155</v>
      </c>
      <c r="B1028" s="31"/>
      <c r="C1028" s="246"/>
      <c r="D1028" s="246"/>
      <c r="E1028" s="246"/>
      <c r="F1028" s="219"/>
      <c r="G1028" s="219"/>
    </row>
    <row r="1029" spans="1:7" ht="15.75" customHeight="1">
      <c r="A1029" s="32"/>
      <c r="B1029" s="31"/>
      <c r="C1029" s="246"/>
      <c r="D1029" s="246"/>
      <c r="E1029" s="246"/>
      <c r="F1029" s="219"/>
      <c r="G1029" s="219"/>
    </row>
    <row r="1030" spans="1:11" ht="30" customHeight="1">
      <c r="A1030" s="274" t="s">
        <v>477</v>
      </c>
      <c r="B1030" s="262" t="s">
        <v>58</v>
      </c>
      <c r="C1030" s="58">
        <v>927123.9</v>
      </c>
      <c r="D1030" s="58">
        <f>C1030*1.065</f>
        <v>987386.9535</v>
      </c>
      <c r="E1030" s="58">
        <f>D1030*1.06</f>
        <v>1046630.17071</v>
      </c>
      <c r="F1030" s="219">
        <f>E1030*1.07</f>
        <v>1119894.2826597001</v>
      </c>
      <c r="G1030" s="219">
        <f>F1030*1.07</f>
        <v>1198286.8824458793</v>
      </c>
      <c r="H1030" s="42"/>
      <c r="I1030" s="42"/>
      <c r="J1030" s="42"/>
      <c r="K1030" s="42"/>
    </row>
    <row r="1031" spans="1:7" ht="17.25" customHeight="1">
      <c r="A1031" s="275" t="s">
        <v>186</v>
      </c>
      <c r="B1031" s="262"/>
      <c r="C1031" s="246"/>
      <c r="D1031" s="246"/>
      <c r="E1031" s="246"/>
      <c r="F1031" s="219"/>
      <c r="G1031" s="219"/>
    </row>
    <row r="1032" spans="1:11" ht="23.25" customHeight="1">
      <c r="A1032" s="265" t="s">
        <v>464</v>
      </c>
      <c r="B1032" s="262" t="s">
        <v>58</v>
      </c>
      <c r="C1032" s="58">
        <v>3976.5</v>
      </c>
      <c r="D1032" s="58">
        <v>5621</v>
      </c>
      <c r="E1032" s="58">
        <v>6464.2</v>
      </c>
      <c r="F1032" s="219">
        <v>6916.6</v>
      </c>
      <c r="G1032" s="219">
        <v>7262.5</v>
      </c>
      <c r="H1032" s="42"/>
      <c r="I1032" s="42"/>
      <c r="J1032" s="42"/>
      <c r="K1032" s="42"/>
    </row>
    <row r="1033" spans="1:7" s="21" customFormat="1" ht="16.5" customHeight="1">
      <c r="A1033" s="276" t="s">
        <v>325</v>
      </c>
      <c r="B1033" s="277" t="s">
        <v>58</v>
      </c>
      <c r="C1033" s="225">
        <v>3976.5</v>
      </c>
      <c r="D1033" s="225">
        <v>5621</v>
      </c>
      <c r="E1033" s="225">
        <v>6464.15</v>
      </c>
      <c r="F1033" s="226">
        <v>6916.64</v>
      </c>
      <c r="G1033" s="226">
        <v>7262.47</v>
      </c>
    </row>
    <row r="1034" spans="1:12" s="21" customFormat="1" ht="16.5" customHeight="1">
      <c r="A1034" s="270" t="s">
        <v>435</v>
      </c>
      <c r="B1034" s="262" t="s">
        <v>58</v>
      </c>
      <c r="C1034" s="58">
        <v>346507.6</v>
      </c>
      <c r="D1034" s="58">
        <f>D1035+D1036+D1037</f>
        <v>340370</v>
      </c>
      <c r="E1034" s="58">
        <f>E1035+E1036+E1037</f>
        <v>350600</v>
      </c>
      <c r="F1034" s="58">
        <f>F1035+F1036+F1037</f>
        <v>363480</v>
      </c>
      <c r="G1034" s="58">
        <f>G1035+G1036+G1037</f>
        <v>376678</v>
      </c>
      <c r="H1034" s="42"/>
      <c r="I1034" s="42"/>
      <c r="J1034" s="42"/>
      <c r="K1034" s="42"/>
      <c r="L1034" s="41"/>
    </row>
    <row r="1035" spans="1:9" s="21" customFormat="1" ht="15" customHeight="1">
      <c r="A1035" s="278" t="s">
        <v>346</v>
      </c>
      <c r="B1035" s="277" t="s">
        <v>58</v>
      </c>
      <c r="C1035" s="225">
        <v>180079</v>
      </c>
      <c r="D1035" s="225">
        <v>186370</v>
      </c>
      <c r="E1035" s="225">
        <v>191800</v>
      </c>
      <c r="F1035" s="226">
        <v>199500</v>
      </c>
      <c r="G1035" s="226">
        <v>207100</v>
      </c>
      <c r="H1035" s="41"/>
      <c r="I1035" s="41"/>
    </row>
    <row r="1036" spans="1:7" s="21" customFormat="1" ht="13.5" customHeight="1">
      <c r="A1036" s="278" t="s">
        <v>342</v>
      </c>
      <c r="B1036" s="277" t="s">
        <v>58</v>
      </c>
      <c r="C1036" s="225">
        <v>114000</v>
      </c>
      <c r="D1036" s="225">
        <v>116000</v>
      </c>
      <c r="E1036" s="225">
        <v>117000</v>
      </c>
      <c r="F1036" s="226">
        <v>118000</v>
      </c>
      <c r="G1036" s="226">
        <v>119000</v>
      </c>
    </row>
    <row r="1037" spans="1:8" s="21" customFormat="1" ht="23.25" customHeight="1">
      <c r="A1037" s="278" t="s">
        <v>330</v>
      </c>
      <c r="B1037" s="277" t="s">
        <v>58</v>
      </c>
      <c r="C1037" s="225">
        <v>48948.8</v>
      </c>
      <c r="D1037" s="225">
        <v>38000</v>
      </c>
      <c r="E1037" s="225">
        <v>41800</v>
      </c>
      <c r="F1037" s="226">
        <v>45980</v>
      </c>
      <c r="G1037" s="226">
        <v>50578</v>
      </c>
      <c r="H1037" s="41"/>
    </row>
    <row r="1038" spans="1:11" s="21" customFormat="1" ht="46.5" customHeight="1">
      <c r="A1038" s="279" t="s">
        <v>297</v>
      </c>
      <c r="B1038" s="260" t="s">
        <v>58</v>
      </c>
      <c r="C1038" s="223">
        <v>6489.4</v>
      </c>
      <c r="D1038" s="223">
        <f>C1038*1.06</f>
        <v>6878.764</v>
      </c>
      <c r="E1038" s="223">
        <f>D1038*1.06</f>
        <v>7291.48984</v>
      </c>
      <c r="F1038" s="227">
        <f>E1038*1.06</f>
        <v>7728.9792304</v>
      </c>
      <c r="G1038" s="227">
        <f>F1038*1.06</f>
        <v>8192.717984224</v>
      </c>
      <c r="H1038" s="42"/>
      <c r="I1038" s="42"/>
      <c r="J1038" s="42"/>
      <c r="K1038" s="42"/>
    </row>
    <row r="1039" spans="1:11" s="21" customFormat="1" ht="66.75" customHeight="1">
      <c r="A1039" s="279" t="s">
        <v>298</v>
      </c>
      <c r="B1039" s="260" t="s">
        <v>58</v>
      </c>
      <c r="C1039" s="223">
        <v>9247.3</v>
      </c>
      <c r="D1039" s="223">
        <f>C1039*1.07</f>
        <v>9894.610999999999</v>
      </c>
      <c r="E1039" s="223">
        <f>D1039*1.07</f>
        <v>10587.233769999999</v>
      </c>
      <c r="F1039" s="223">
        <f>E1039*1.08</f>
        <v>11434.2124716</v>
      </c>
      <c r="G1039" s="223">
        <f>F1039*1.08</f>
        <v>12348.949469328001</v>
      </c>
      <c r="H1039" s="42"/>
      <c r="I1039" s="42"/>
      <c r="J1039" s="42"/>
      <c r="K1039" s="42"/>
    </row>
    <row r="1040" spans="1:11" s="21" customFormat="1" ht="17.25" customHeight="1">
      <c r="A1040" s="279" t="s">
        <v>439</v>
      </c>
      <c r="B1040" s="260" t="s">
        <v>58</v>
      </c>
      <c r="C1040" s="223">
        <f>C1041+C1042</f>
        <v>59077.5</v>
      </c>
      <c r="D1040" s="223">
        <f>D1041+D1042</f>
        <v>45206</v>
      </c>
      <c r="E1040" s="223">
        <f>E1041+E1042</f>
        <v>46702.2</v>
      </c>
      <c r="F1040" s="223">
        <f>F1041+F1042</f>
        <v>48258.3</v>
      </c>
      <c r="G1040" s="223">
        <f>G1041+G1042</f>
        <v>49876</v>
      </c>
      <c r="H1040" s="42"/>
      <c r="I1040" s="42"/>
      <c r="J1040" s="42"/>
      <c r="K1040" s="42"/>
    </row>
    <row r="1041" spans="1:8" s="21" customFormat="1" ht="17.25" customHeight="1">
      <c r="A1041" s="280" t="s">
        <v>394</v>
      </c>
      <c r="B1041" s="277" t="s">
        <v>58</v>
      </c>
      <c r="C1041" s="223">
        <v>50779</v>
      </c>
      <c r="D1041" s="223">
        <v>37406</v>
      </c>
      <c r="E1041" s="225">
        <v>38902.2</v>
      </c>
      <c r="F1041" s="226">
        <v>40458.3</v>
      </c>
      <c r="G1041" s="226">
        <v>42076</v>
      </c>
      <c r="H1041" s="41"/>
    </row>
    <row r="1042" spans="1:7" s="21" customFormat="1" ht="18" customHeight="1">
      <c r="A1042" s="278" t="s">
        <v>345</v>
      </c>
      <c r="B1042" s="277" t="s">
        <v>58</v>
      </c>
      <c r="C1042" s="225">
        <v>8298.5</v>
      </c>
      <c r="D1042" s="225">
        <v>7800</v>
      </c>
      <c r="E1042" s="225">
        <v>7800</v>
      </c>
      <c r="F1042" s="226">
        <v>7800</v>
      </c>
      <c r="G1042" s="226">
        <v>7800</v>
      </c>
    </row>
    <row r="1043" spans="1:12" s="21" customFormat="1" ht="45" customHeight="1">
      <c r="A1043" s="259" t="s">
        <v>440</v>
      </c>
      <c r="B1043" s="260" t="s">
        <v>58</v>
      </c>
      <c r="C1043" s="223">
        <v>59354.56</v>
      </c>
      <c r="D1043" s="223">
        <f>C1043*1.13</f>
        <v>67070.6528</v>
      </c>
      <c r="E1043" s="223">
        <f>D1043*1.05</f>
        <v>70424.18544</v>
      </c>
      <c r="F1043" s="227">
        <f>E1043*1.051</f>
        <v>74015.81889744</v>
      </c>
      <c r="G1043" s="227">
        <f>F1043*1.054</f>
        <v>78012.67311790177</v>
      </c>
      <c r="H1043" s="42"/>
      <c r="I1043" s="42"/>
      <c r="J1043" s="42"/>
      <c r="K1043" s="42"/>
      <c r="L1043" s="41"/>
    </row>
    <row r="1044" spans="1:7" s="21" customFormat="1" ht="17.25" customHeight="1">
      <c r="A1044" s="278" t="s">
        <v>395</v>
      </c>
      <c r="B1044" s="277" t="s">
        <v>58</v>
      </c>
      <c r="C1044" s="225">
        <v>9916</v>
      </c>
      <c r="D1044" s="225">
        <v>10114</v>
      </c>
      <c r="E1044" s="225">
        <v>10215</v>
      </c>
      <c r="F1044" s="226">
        <v>10317</v>
      </c>
      <c r="G1044" s="226">
        <v>10420</v>
      </c>
    </row>
    <row r="1045" spans="1:7" s="21" customFormat="1" ht="23.25" customHeight="1">
      <c r="A1045" s="279" t="s">
        <v>441</v>
      </c>
      <c r="B1045" s="260" t="s">
        <v>58</v>
      </c>
      <c r="C1045" s="281"/>
      <c r="D1045" s="281"/>
      <c r="E1045" s="281"/>
      <c r="F1045" s="227"/>
      <c r="G1045" s="227"/>
    </row>
    <row r="1046" spans="1:11" s="21" customFormat="1" ht="39" customHeight="1">
      <c r="A1046" s="279" t="s">
        <v>442</v>
      </c>
      <c r="B1046" s="260" t="s">
        <v>58</v>
      </c>
      <c r="C1046" s="223">
        <v>5273.9</v>
      </c>
      <c r="D1046" s="223">
        <f>C1046*1.17</f>
        <v>6170.462999999999</v>
      </c>
      <c r="E1046" s="223">
        <f>D1046*1.06</f>
        <v>6540.690779999999</v>
      </c>
      <c r="F1046" s="227">
        <f>E1046*1.04</f>
        <v>6802.318411199999</v>
      </c>
      <c r="G1046" s="227">
        <f>F1046*1.04</f>
        <v>7074.411147647999</v>
      </c>
      <c r="H1046" s="42"/>
      <c r="I1046" s="42"/>
      <c r="J1046" s="42"/>
      <c r="K1046" s="42"/>
    </row>
    <row r="1047" spans="1:7" s="21" customFormat="1" ht="33" customHeight="1">
      <c r="A1047" s="279" t="s">
        <v>443</v>
      </c>
      <c r="B1047" s="260" t="s">
        <v>58</v>
      </c>
      <c r="C1047" s="281"/>
      <c r="D1047" s="281"/>
      <c r="E1047" s="281"/>
      <c r="F1047" s="227"/>
      <c r="G1047" s="227"/>
    </row>
    <row r="1048" spans="1:7" s="21" customFormat="1" ht="33" customHeight="1">
      <c r="A1048" s="279" t="s">
        <v>444</v>
      </c>
      <c r="B1048" s="222" t="s">
        <v>58</v>
      </c>
      <c r="C1048" s="281"/>
      <c r="D1048" s="281"/>
      <c r="E1048" s="281"/>
      <c r="F1048" s="227"/>
      <c r="G1048" s="227"/>
    </row>
    <row r="1049" spans="1:11" s="21" customFormat="1" ht="33.75" customHeight="1">
      <c r="A1049" s="279" t="s">
        <v>445</v>
      </c>
      <c r="B1049" s="260" t="s">
        <v>58</v>
      </c>
      <c r="C1049" s="223">
        <v>14554.2</v>
      </c>
      <c r="D1049" s="223">
        <f>C1049*1.027</f>
        <v>14947.1634</v>
      </c>
      <c r="E1049" s="223">
        <f>D1049*1.058</f>
        <v>15814.0988772</v>
      </c>
      <c r="F1049" s="227">
        <f>E1049*1.06</f>
        <v>16762.944809832003</v>
      </c>
      <c r="G1049" s="227">
        <f>F1049*1.065</f>
        <v>17852.53622247108</v>
      </c>
      <c r="H1049" s="42"/>
      <c r="I1049" s="42"/>
      <c r="J1049" s="42"/>
      <c r="K1049" s="42"/>
    </row>
    <row r="1050" spans="1:11" s="21" customFormat="1" ht="19.5" customHeight="1" hidden="1">
      <c r="A1050" s="282" t="s">
        <v>354</v>
      </c>
      <c r="B1050" s="260" t="s">
        <v>58</v>
      </c>
      <c r="C1050" s="223">
        <v>9857.19</v>
      </c>
      <c r="D1050" s="223">
        <v>9857.19</v>
      </c>
      <c r="E1050" s="223">
        <v>10054.33</v>
      </c>
      <c r="F1050" s="227">
        <v>10255.4</v>
      </c>
      <c r="G1050" s="227">
        <v>10460.53</v>
      </c>
      <c r="H1050" s="42"/>
      <c r="I1050" s="42"/>
      <c r="J1050" s="42"/>
      <c r="K1050" s="42"/>
    </row>
    <row r="1051" spans="1:11" s="21" customFormat="1" ht="29.25" customHeight="1">
      <c r="A1051" s="279" t="s">
        <v>446</v>
      </c>
      <c r="B1051" s="260" t="s">
        <v>58</v>
      </c>
      <c r="C1051" s="223">
        <v>4039.2</v>
      </c>
      <c r="D1051" s="223">
        <f>C1051*1.04</f>
        <v>4200.768</v>
      </c>
      <c r="E1051" s="223">
        <f>D1051*1.04</f>
        <v>4368.79872</v>
      </c>
      <c r="F1051" s="227">
        <f>E1051*1.04</f>
        <v>4543.5506688</v>
      </c>
      <c r="G1051" s="227">
        <f>F1051*1.04</f>
        <v>4725.292695552</v>
      </c>
      <c r="H1051" s="42"/>
      <c r="I1051" s="42"/>
      <c r="J1051" s="42"/>
      <c r="K1051" s="42"/>
    </row>
    <row r="1052" spans="1:7" s="21" customFormat="1" ht="47.25" customHeight="1">
      <c r="A1052" s="279" t="s">
        <v>447</v>
      </c>
      <c r="B1052" s="260" t="s">
        <v>58</v>
      </c>
      <c r="C1052" s="223"/>
      <c r="D1052" s="223"/>
      <c r="E1052" s="223"/>
      <c r="F1052" s="227"/>
      <c r="G1052" s="227"/>
    </row>
    <row r="1053" spans="1:11" s="21" customFormat="1" ht="45.75" customHeight="1">
      <c r="A1053" s="279" t="s">
        <v>448</v>
      </c>
      <c r="B1053" s="260" t="s">
        <v>58</v>
      </c>
      <c r="C1053" s="223">
        <v>24598.5</v>
      </c>
      <c r="D1053" s="223">
        <f>C1053*1.04</f>
        <v>25582.440000000002</v>
      </c>
      <c r="E1053" s="223">
        <f>D1053*1.04</f>
        <v>26605.737600000004</v>
      </c>
      <c r="F1053" s="227">
        <f>E1053*1.04</f>
        <v>27669.967104000007</v>
      </c>
      <c r="G1053" s="227">
        <f>F1053*1.04</f>
        <v>28776.765788160006</v>
      </c>
      <c r="H1053" s="42"/>
      <c r="I1053" s="42"/>
      <c r="J1053" s="42"/>
      <c r="K1053" s="42"/>
    </row>
    <row r="1054" spans="1:11" s="21" customFormat="1" ht="18.75" customHeight="1">
      <c r="A1054" s="279" t="s">
        <v>449</v>
      </c>
      <c r="B1054" s="222" t="s">
        <v>58</v>
      </c>
      <c r="C1054" s="223">
        <v>217858.8</v>
      </c>
      <c r="D1054" s="223">
        <f>C1054*1.17</f>
        <v>254894.79599999997</v>
      </c>
      <c r="E1054" s="223">
        <f>D1054*1.08</f>
        <v>275286.37968</v>
      </c>
      <c r="F1054" s="227">
        <f>E1054*1.08</f>
        <v>297309.29005440004</v>
      </c>
      <c r="G1054" s="227">
        <f>F1054*1.08</f>
        <v>321094.0332587521</v>
      </c>
      <c r="H1054" s="42"/>
      <c r="I1054" s="42"/>
      <c r="J1054" s="42"/>
      <c r="K1054" s="42"/>
    </row>
    <row r="1055" spans="1:11" s="21" customFormat="1" ht="34.5" customHeight="1">
      <c r="A1055" s="279" t="s">
        <v>450</v>
      </c>
      <c r="B1055" s="260" t="s">
        <v>58</v>
      </c>
      <c r="C1055" s="223">
        <v>10524.5</v>
      </c>
      <c r="D1055" s="223">
        <f>C1055*1.2</f>
        <v>12629.4</v>
      </c>
      <c r="E1055" s="223">
        <f>D1055*1.06</f>
        <v>13387.164</v>
      </c>
      <c r="F1055" s="227">
        <f>E1055*1.07</f>
        <v>14324.265480000002</v>
      </c>
      <c r="G1055" s="227">
        <f>F1055*1.07</f>
        <v>15326.964063600002</v>
      </c>
      <c r="H1055" s="42"/>
      <c r="I1055" s="42"/>
      <c r="J1055" s="42"/>
      <c r="K1055" s="42"/>
    </row>
    <row r="1056" spans="1:7" s="21" customFormat="1" ht="49.5" customHeight="1">
      <c r="A1056" s="279" t="s">
        <v>451</v>
      </c>
      <c r="B1056" s="260" t="s">
        <v>58</v>
      </c>
      <c r="C1056" s="223"/>
      <c r="D1056" s="223"/>
      <c r="E1056" s="223"/>
      <c r="F1056" s="227"/>
      <c r="G1056" s="227"/>
    </row>
    <row r="1057" spans="1:7" s="21" customFormat="1" ht="28.5" customHeight="1">
      <c r="A1057" s="259" t="s">
        <v>452</v>
      </c>
      <c r="B1057" s="260" t="s">
        <v>58</v>
      </c>
      <c r="C1057" s="223"/>
      <c r="D1057" s="223"/>
      <c r="E1057" s="223"/>
      <c r="F1057" s="227"/>
      <c r="G1057" s="227"/>
    </row>
    <row r="1058" spans="1:7" s="21" customFormat="1" ht="12" customHeight="1">
      <c r="A1058" s="30"/>
      <c r="B1058" s="33"/>
      <c r="C1058" s="58"/>
      <c r="D1058" s="58"/>
      <c r="E1058" s="58"/>
      <c r="F1058" s="219"/>
      <c r="G1058" s="219"/>
    </row>
    <row r="1059" spans="1:13" s="21" customFormat="1" ht="32.25" customHeight="1">
      <c r="A1059" s="283" t="s">
        <v>478</v>
      </c>
      <c r="B1059" s="262" t="s">
        <v>7</v>
      </c>
      <c r="C1059" s="58">
        <f>C1027/12*1000/C997</f>
        <v>24831.272572201633</v>
      </c>
      <c r="D1059" s="58">
        <f>D1027/12*1000/D997</f>
        <v>26529.21302139196</v>
      </c>
      <c r="E1059" s="58">
        <f>E1027/12*1000/E997</f>
        <v>28036.707653804413</v>
      </c>
      <c r="F1059" s="58">
        <f>F1027/12*1000/F997</f>
        <v>29845.04553008737</v>
      </c>
      <c r="G1059" s="58">
        <f>G1027/12*1000/G997</f>
        <v>31828.507430271286</v>
      </c>
      <c r="H1059" s="42"/>
      <c r="I1059" s="42"/>
      <c r="J1059" s="42"/>
      <c r="K1059" s="42"/>
      <c r="L1059" s="42"/>
      <c r="M1059" s="42"/>
    </row>
    <row r="1060" spans="1:7" s="21" customFormat="1" ht="32.25" customHeight="1">
      <c r="A1060" s="32" t="s">
        <v>130</v>
      </c>
      <c r="B1060" s="31"/>
      <c r="C1060" s="58"/>
      <c r="D1060" s="58"/>
      <c r="E1060" s="58"/>
      <c r="F1060" s="219"/>
      <c r="G1060" s="219"/>
    </row>
    <row r="1061" spans="1:7" s="21" customFormat="1" ht="12.75" customHeight="1">
      <c r="A1061" s="32"/>
      <c r="B1061" s="31"/>
      <c r="C1061" s="58"/>
      <c r="D1061" s="58"/>
      <c r="E1061" s="58"/>
      <c r="F1061" s="219"/>
      <c r="G1061" s="219"/>
    </row>
    <row r="1062" spans="1:12" s="21" customFormat="1" ht="28.5" customHeight="1">
      <c r="A1062" s="274" t="s">
        <v>477</v>
      </c>
      <c r="B1062" s="262" t="s">
        <v>7</v>
      </c>
      <c r="C1062" s="58">
        <f>C1030/12*1000/C1000</f>
        <v>26696.72598479613</v>
      </c>
      <c r="D1062" s="58">
        <f>D1030/12*1000/D1000</f>
        <v>28491.082453254843</v>
      </c>
      <c r="E1062" s="58">
        <f>E1030/12*1000/E1000</f>
        <v>30252.92434703434</v>
      </c>
      <c r="F1062" s="58">
        <f>F1030/12*1000/F1000</f>
        <v>32460.703845208696</v>
      </c>
      <c r="G1062" s="58">
        <f>G1030/12*1000/G1000</f>
        <v>34939.55220567644</v>
      </c>
      <c r="H1062" s="42"/>
      <c r="I1062" s="42"/>
      <c r="J1062" s="42"/>
      <c r="K1062" s="42"/>
      <c r="L1062" s="42"/>
    </row>
    <row r="1063" spans="1:12" s="21" customFormat="1" ht="18" customHeight="1">
      <c r="A1063" s="265" t="s">
        <v>453</v>
      </c>
      <c r="B1063" s="31" t="s">
        <v>7</v>
      </c>
      <c r="C1063" s="58">
        <f>C1032/12*1000/C1002</f>
        <v>17440.78947368421</v>
      </c>
      <c r="D1063" s="58">
        <f>D1032/12*1000/D1002</f>
        <v>20365.942028985508</v>
      </c>
      <c r="E1063" s="58">
        <f>E1032/12*1000/E1002</f>
        <v>21547.33333333333</v>
      </c>
      <c r="F1063" s="58">
        <f>F1032/12*1000/F1002</f>
        <v>23055.333333333336</v>
      </c>
      <c r="G1063" s="58">
        <f>G1032/12*1000/G1002</f>
        <v>24208.333333333336</v>
      </c>
      <c r="H1063" s="42"/>
      <c r="I1063" s="42"/>
      <c r="J1063" s="42"/>
      <c r="K1063" s="42"/>
      <c r="L1063" s="42"/>
    </row>
    <row r="1064" spans="1:12" ht="18.75" customHeight="1">
      <c r="A1064" s="270" t="s">
        <v>435</v>
      </c>
      <c r="B1064" s="31" t="s">
        <v>7</v>
      </c>
      <c r="C1064" s="58">
        <f>C1034/12*1000/C1004</f>
        <v>32887.96507213364</v>
      </c>
      <c r="D1064" s="58">
        <f>D1034/12*1000/D1004</f>
        <v>34464.35803969218</v>
      </c>
      <c r="E1064" s="58">
        <f>E1034/12*1000/E1004</f>
        <v>35414.14141414141</v>
      </c>
      <c r="F1064" s="58">
        <f>F1034/12*1000/F1004</f>
        <v>36715.15151515151</v>
      </c>
      <c r="G1064" s="58">
        <f>G1034/12*1000/G1004</f>
        <v>38048.28282828283</v>
      </c>
      <c r="H1064" s="42"/>
      <c r="I1064" s="42"/>
      <c r="J1064" s="42"/>
      <c r="K1064" s="42"/>
      <c r="L1064" s="42"/>
    </row>
    <row r="1065" spans="1:11" ht="21.75" customHeight="1">
      <c r="A1065" s="284" t="s">
        <v>346</v>
      </c>
      <c r="B1065" s="224" t="s">
        <v>7</v>
      </c>
      <c r="C1065" s="225">
        <v>35250</v>
      </c>
      <c r="D1065" s="225">
        <v>36440</v>
      </c>
      <c r="E1065" s="225">
        <v>37500</v>
      </c>
      <c r="F1065" s="226">
        <v>39000</v>
      </c>
      <c r="G1065" s="226">
        <v>40500</v>
      </c>
      <c r="H1065" s="42"/>
      <c r="I1065" s="42"/>
      <c r="J1065" s="42"/>
      <c r="K1065" s="42"/>
    </row>
    <row r="1066" spans="1:11" ht="18" customHeight="1">
      <c r="A1066" s="284" t="s">
        <v>342</v>
      </c>
      <c r="B1066" s="224" t="s">
        <v>7</v>
      </c>
      <c r="C1066" s="225">
        <v>38159.8</v>
      </c>
      <c r="D1066" s="225">
        <v>37179.4</v>
      </c>
      <c r="E1066" s="225">
        <v>37500</v>
      </c>
      <c r="F1066" s="226">
        <v>37820.5</v>
      </c>
      <c r="G1066" s="226">
        <v>38141.03</v>
      </c>
      <c r="H1066" s="42"/>
      <c r="I1066" s="42"/>
      <c r="J1066" s="42"/>
      <c r="K1066" s="42"/>
    </row>
    <row r="1067" spans="1:11" ht="21" customHeight="1">
      <c r="A1067" s="278" t="s">
        <v>330</v>
      </c>
      <c r="B1067" s="224" t="s">
        <v>7</v>
      </c>
      <c r="C1067" s="225">
        <v>17440.79</v>
      </c>
      <c r="D1067" s="225">
        <v>20365.94</v>
      </c>
      <c r="E1067" s="225">
        <v>21547.17</v>
      </c>
      <c r="F1067" s="226">
        <v>23055.47</v>
      </c>
      <c r="G1067" s="226">
        <v>24208.24</v>
      </c>
      <c r="H1067" s="42"/>
      <c r="I1067" s="42"/>
      <c r="J1067" s="42"/>
      <c r="K1067" s="42"/>
    </row>
    <row r="1068" spans="1:11" ht="45">
      <c r="A1068" s="279" t="s">
        <v>297</v>
      </c>
      <c r="B1068" s="260" t="s">
        <v>7</v>
      </c>
      <c r="C1068" s="223">
        <f aca="true" t="shared" si="16" ref="C1068:G1070">C1038/12*1000/C1008</f>
        <v>14231.140350877191</v>
      </c>
      <c r="D1068" s="223">
        <f t="shared" si="16"/>
        <v>15085.008771929823</v>
      </c>
      <c r="E1068" s="223">
        <f t="shared" si="16"/>
        <v>15990.109298245614</v>
      </c>
      <c r="F1068" s="223">
        <f t="shared" si="16"/>
        <v>16949.51585614035</v>
      </c>
      <c r="G1068" s="223">
        <f t="shared" si="16"/>
        <v>17966.486807508772</v>
      </c>
      <c r="H1068" s="42"/>
      <c r="I1068" s="42"/>
      <c r="J1068" s="42"/>
      <c r="K1068" s="42"/>
    </row>
    <row r="1069" spans="1:11" ht="66" customHeight="1">
      <c r="A1069" s="279" t="s">
        <v>298</v>
      </c>
      <c r="B1069" s="260" t="s">
        <v>7</v>
      </c>
      <c r="C1069" s="223">
        <f t="shared" si="16"/>
        <v>16752.355072463768</v>
      </c>
      <c r="D1069" s="223">
        <f t="shared" si="16"/>
        <v>17925.019927536232</v>
      </c>
      <c r="E1069" s="223">
        <f t="shared" si="16"/>
        <v>19179.771322463766</v>
      </c>
      <c r="F1069" s="223">
        <f t="shared" si="16"/>
        <v>20714.15302826087</v>
      </c>
      <c r="G1069" s="223">
        <f t="shared" si="16"/>
        <v>22371.285270521745</v>
      </c>
      <c r="H1069" s="42"/>
      <c r="I1069" s="42"/>
      <c r="J1069" s="42"/>
      <c r="K1069" s="42"/>
    </row>
    <row r="1070" spans="1:11" ht="14.25" customHeight="1">
      <c r="A1070" s="279" t="s">
        <v>439</v>
      </c>
      <c r="B1070" s="222" t="s">
        <v>7</v>
      </c>
      <c r="C1070" s="223">
        <f t="shared" si="16"/>
        <v>30019.05487804878</v>
      </c>
      <c r="D1070" s="223">
        <f t="shared" si="16"/>
        <v>27497.566909975667</v>
      </c>
      <c r="E1070" s="223">
        <f t="shared" si="16"/>
        <v>28407.66423357664</v>
      </c>
      <c r="F1070" s="223">
        <f t="shared" si="16"/>
        <v>29354.19708029197</v>
      </c>
      <c r="G1070" s="223">
        <f t="shared" si="16"/>
        <v>30338.199513381995</v>
      </c>
      <c r="H1070" s="42"/>
      <c r="I1070" s="42"/>
      <c r="J1070" s="42"/>
      <c r="K1070" s="42"/>
    </row>
    <row r="1071" spans="1:11" ht="46.5" customHeight="1">
      <c r="A1071" s="259" t="s">
        <v>440</v>
      </c>
      <c r="B1071" s="222" t="s">
        <v>7</v>
      </c>
      <c r="C1071" s="223">
        <f>C1043/12*1000/C1013</f>
        <v>14336.850241545893</v>
      </c>
      <c r="D1071" s="223">
        <f>D1043/12*1000/D1013</f>
        <v>15744.28469483568</v>
      </c>
      <c r="E1071" s="223">
        <f>E1043/12*1000/E1013</f>
        <v>16531.498929577465</v>
      </c>
      <c r="F1071" s="223">
        <f>F1043/12*1000/F1013</f>
        <v>17374.605374985917</v>
      </c>
      <c r="G1071" s="223">
        <f>G1043/12*1000/G1013</f>
        <v>18312.834065235158</v>
      </c>
      <c r="H1071" s="42"/>
      <c r="I1071" s="42"/>
      <c r="J1071" s="42"/>
      <c r="K1071" s="42"/>
    </row>
    <row r="1072" spans="1:11" ht="19.5" customHeight="1">
      <c r="A1072" s="272" t="s">
        <v>438</v>
      </c>
      <c r="B1072" s="31" t="s">
        <v>7</v>
      </c>
      <c r="C1072" s="58"/>
      <c r="D1072" s="58"/>
      <c r="E1072" s="58"/>
      <c r="F1072" s="219"/>
      <c r="G1072" s="219"/>
      <c r="H1072" s="42"/>
      <c r="I1072" s="42"/>
      <c r="J1072" s="42"/>
      <c r="K1072" s="42"/>
    </row>
    <row r="1073" spans="1:11" ht="48" customHeight="1">
      <c r="A1073" s="272" t="s">
        <v>465</v>
      </c>
      <c r="B1073" s="262" t="s">
        <v>7</v>
      </c>
      <c r="C1073" s="58">
        <f>C1046/12*1000/C1016</f>
        <v>14649.72222222222</v>
      </c>
      <c r="D1073" s="58">
        <f>D1046/12*1000/D1016</f>
        <v>14691.578571428568</v>
      </c>
      <c r="E1073" s="58">
        <f>E1046/12*1000/E1016</f>
        <v>15573.073285714285</v>
      </c>
      <c r="F1073" s="58">
        <f>F1046/12*1000/F1016</f>
        <v>16195.996217142854</v>
      </c>
      <c r="G1073" s="58">
        <f>G1046/12*1000/G1016</f>
        <v>16843.83606582857</v>
      </c>
      <c r="H1073" s="42"/>
      <c r="I1073" s="42"/>
      <c r="J1073" s="42"/>
      <c r="K1073" s="42"/>
    </row>
    <row r="1074" spans="1:11" ht="30.75" customHeight="1">
      <c r="A1074" s="272" t="s">
        <v>454</v>
      </c>
      <c r="B1074" s="262" t="s">
        <v>7</v>
      </c>
      <c r="C1074" s="58"/>
      <c r="D1074" s="58"/>
      <c r="E1074" s="58"/>
      <c r="F1074" s="219"/>
      <c r="G1074" s="219"/>
      <c r="H1074" s="42"/>
      <c r="I1074" s="42"/>
      <c r="J1074" s="42"/>
      <c r="K1074" s="42"/>
    </row>
    <row r="1075" spans="1:11" ht="33" customHeight="1">
      <c r="A1075" s="272" t="s">
        <v>467</v>
      </c>
      <c r="B1075" s="262" t="s">
        <v>7</v>
      </c>
      <c r="C1075" s="58"/>
      <c r="D1075" s="58"/>
      <c r="E1075" s="58"/>
      <c r="F1075" s="219"/>
      <c r="G1075" s="219"/>
      <c r="H1075" s="42"/>
      <c r="I1075" s="42"/>
      <c r="J1075" s="42"/>
      <c r="K1075" s="42"/>
    </row>
    <row r="1076" spans="1:11" ht="33.75" customHeight="1">
      <c r="A1076" s="272" t="s">
        <v>468</v>
      </c>
      <c r="B1076" s="262" t="s">
        <v>7</v>
      </c>
      <c r="C1076" s="58">
        <f>C1049/12*1000/C1019</f>
        <v>16171.333333333336</v>
      </c>
      <c r="D1076" s="58">
        <f>D1049/12*1000/D1019</f>
        <v>16607.959333333332</v>
      </c>
      <c r="E1076" s="58">
        <f>E1049/12*1000/E1019</f>
        <v>17571.220974666667</v>
      </c>
      <c r="F1076" s="58">
        <f>F1049/12*1000/F1019</f>
        <v>18625.49423314667</v>
      </c>
      <c r="G1076" s="58">
        <f>G1049/12*1000/G1019</f>
        <v>19836.151358301202</v>
      </c>
      <c r="H1076" s="42"/>
      <c r="I1076" s="42"/>
      <c r="J1076" s="42"/>
      <c r="K1076" s="42"/>
    </row>
    <row r="1077" spans="1:11" ht="32.25" customHeight="1">
      <c r="A1077" s="272" t="s">
        <v>455</v>
      </c>
      <c r="B1077" s="262" t="s">
        <v>7</v>
      </c>
      <c r="C1077" s="58">
        <f>C1051/12*1000/C1020</f>
        <v>16829.999999999996</v>
      </c>
      <c r="D1077" s="58">
        <f>D1051/12*1000/D1020</f>
        <v>19448</v>
      </c>
      <c r="E1077" s="58">
        <f>E1051/12*1000/E1020</f>
        <v>20225.92</v>
      </c>
      <c r="F1077" s="58">
        <f>F1051/12*1000/F1020</f>
        <v>21034.9568</v>
      </c>
      <c r="G1077" s="58">
        <f>G1051/12*1000/G1020</f>
        <v>21876.355072</v>
      </c>
      <c r="H1077" s="42"/>
      <c r="I1077" s="42"/>
      <c r="J1077" s="42"/>
      <c r="K1077" s="42"/>
    </row>
    <row r="1078" spans="1:11" ht="48.75" customHeight="1">
      <c r="A1078" s="272" t="s">
        <v>456</v>
      </c>
      <c r="B1078" s="262" t="s">
        <v>7</v>
      </c>
      <c r="C1078" s="285"/>
      <c r="D1078" s="285"/>
      <c r="E1078" s="285"/>
      <c r="F1078" s="219"/>
      <c r="G1078" s="219"/>
      <c r="H1078" s="42"/>
      <c r="I1078" s="42"/>
      <c r="J1078" s="42"/>
      <c r="K1078" s="42"/>
    </row>
    <row r="1079" spans="1:11" ht="59.25" customHeight="1">
      <c r="A1079" s="272" t="s">
        <v>471</v>
      </c>
      <c r="B1079" s="262" t="s">
        <v>7</v>
      </c>
      <c r="C1079" s="285">
        <f aca="true" t="shared" si="17" ref="C1079:G1081">C1053/12*1000/C1022</f>
        <v>22041.666666666668</v>
      </c>
      <c r="D1079" s="285">
        <f t="shared" si="17"/>
        <v>22923.33333333334</v>
      </c>
      <c r="E1079" s="285">
        <f t="shared" si="17"/>
        <v>23840.26666666667</v>
      </c>
      <c r="F1079" s="285">
        <f t="shared" si="17"/>
        <v>24793.87733333334</v>
      </c>
      <c r="G1079" s="285">
        <f t="shared" si="17"/>
        <v>25785.63242666667</v>
      </c>
      <c r="H1079" s="42"/>
      <c r="I1079" s="42"/>
      <c r="J1079" s="42"/>
      <c r="K1079" s="42"/>
    </row>
    <row r="1080" spans="1:11" ht="17.25" customHeight="1">
      <c r="A1080" s="272" t="s">
        <v>457</v>
      </c>
      <c r="B1080" s="31" t="s">
        <v>7</v>
      </c>
      <c r="C1080" s="285">
        <f t="shared" si="17"/>
        <v>18082.569721115535</v>
      </c>
      <c r="D1080" s="285">
        <f t="shared" si="17"/>
        <v>21198.835329341313</v>
      </c>
      <c r="E1080" s="285">
        <f t="shared" si="17"/>
        <v>22963.495135135137</v>
      </c>
      <c r="F1080" s="285">
        <f t="shared" si="17"/>
        <v>24800.57474594595</v>
      </c>
      <c r="G1080" s="285">
        <f t="shared" si="17"/>
        <v>26784.620725621626</v>
      </c>
      <c r="H1080" s="42"/>
      <c r="I1080" s="42"/>
      <c r="J1080" s="42"/>
      <c r="K1080" s="42"/>
    </row>
    <row r="1081" spans="1:11" ht="46.5" customHeight="1">
      <c r="A1081" s="272" t="s">
        <v>458</v>
      </c>
      <c r="B1081" s="262" t="s">
        <v>7</v>
      </c>
      <c r="C1081" s="285">
        <f t="shared" si="17"/>
        <v>14377.732240437157</v>
      </c>
      <c r="D1081" s="285">
        <f t="shared" si="17"/>
        <v>17253.27868852459</v>
      </c>
      <c r="E1081" s="285">
        <f t="shared" si="17"/>
        <v>18288.475409836065</v>
      </c>
      <c r="F1081" s="285">
        <f t="shared" si="17"/>
        <v>19568.66868852459</v>
      </c>
      <c r="G1081" s="285">
        <f t="shared" si="17"/>
        <v>20938.475496721312</v>
      </c>
      <c r="H1081" s="42"/>
      <c r="I1081" s="42"/>
      <c r="J1081" s="42"/>
      <c r="K1081" s="42"/>
    </row>
    <row r="1082" spans="1:11" ht="48.75" customHeight="1">
      <c r="A1082" s="272" t="s">
        <v>459</v>
      </c>
      <c r="B1082" s="262" t="s">
        <v>7</v>
      </c>
      <c r="C1082" s="285"/>
      <c r="D1082" s="285"/>
      <c r="E1082" s="285"/>
      <c r="F1082" s="219"/>
      <c r="G1082" s="219"/>
      <c r="H1082" s="42"/>
      <c r="I1082" s="42"/>
      <c r="J1082" s="42"/>
      <c r="K1082" s="42"/>
    </row>
    <row r="1083" spans="1:11" ht="32.25" customHeight="1">
      <c r="A1083" s="274" t="s">
        <v>475</v>
      </c>
      <c r="B1083" s="262" t="s">
        <v>7</v>
      </c>
      <c r="C1083" s="286"/>
      <c r="D1083" s="286"/>
      <c r="E1083" s="286"/>
      <c r="F1083" s="286"/>
      <c r="G1083" s="286"/>
      <c r="H1083" s="42"/>
      <c r="I1083" s="42"/>
      <c r="J1083" s="42"/>
      <c r="K1083" s="42"/>
    </row>
    <row r="1084" spans="1:7" ht="28.5" customHeight="1">
      <c r="A1084" s="333" t="s">
        <v>59</v>
      </c>
      <c r="B1084" s="333"/>
      <c r="C1084" s="333"/>
      <c r="D1084" s="333"/>
      <c r="E1084" s="333"/>
      <c r="F1084" s="333"/>
      <c r="G1084" s="333"/>
    </row>
    <row r="1085" spans="1:7" ht="28.5" customHeight="1">
      <c r="A1085" s="287" t="s">
        <v>460</v>
      </c>
      <c r="B1085" s="18"/>
      <c r="C1085" s="288">
        <v>58844</v>
      </c>
      <c r="D1085" s="288">
        <f>C1085*1.047</f>
        <v>61609.668</v>
      </c>
      <c r="E1085" s="288">
        <f>D1085*1.055</f>
        <v>64998.19974</v>
      </c>
      <c r="F1085" s="289">
        <f>E1085*1.061</f>
        <v>68963.08992413999</v>
      </c>
      <c r="G1085" s="289">
        <f>F1085*1.065</f>
        <v>73445.69076920909</v>
      </c>
    </row>
    <row r="1086" spans="1:7" ht="15.75">
      <c r="A1086" s="5" t="s">
        <v>120</v>
      </c>
      <c r="B1086" s="14" t="s">
        <v>58</v>
      </c>
      <c r="C1086" s="290"/>
      <c r="D1086" s="290"/>
      <c r="E1086" s="290"/>
      <c r="F1086" s="291"/>
      <c r="G1086" s="291"/>
    </row>
    <row r="1087" spans="1:7" ht="33" customHeight="1">
      <c r="A1087" s="234" t="s">
        <v>131</v>
      </c>
      <c r="B1087" s="20" t="s">
        <v>14</v>
      </c>
      <c r="C1087" s="290"/>
      <c r="D1087" s="290"/>
      <c r="E1087" s="290"/>
      <c r="F1087" s="291"/>
      <c r="G1087" s="291"/>
    </row>
    <row r="1088" spans="1:7" ht="29.25" customHeight="1">
      <c r="A1088" s="74" t="s">
        <v>422</v>
      </c>
      <c r="B1088" s="20"/>
      <c r="C1088" s="290"/>
      <c r="D1088" s="290"/>
      <c r="E1088" s="290"/>
      <c r="F1088" s="291"/>
      <c r="G1088" s="291"/>
    </row>
    <row r="1089" spans="1:7" ht="34.5" customHeight="1">
      <c r="A1089" s="249" t="s">
        <v>479</v>
      </c>
      <c r="B1089" s="14" t="s">
        <v>58</v>
      </c>
      <c r="C1089" s="292">
        <v>20181</v>
      </c>
      <c r="D1089" s="292">
        <f>C1089*0.994</f>
        <v>20059.914</v>
      </c>
      <c r="E1089" s="292">
        <f>D1089*1.005</f>
        <v>20160.21357</v>
      </c>
      <c r="F1089" s="289">
        <f>E1089*1.025</f>
        <v>20664.218909249998</v>
      </c>
      <c r="G1089" s="289">
        <f>F1089*1.03</f>
        <v>21284.145476527498</v>
      </c>
    </row>
    <row r="1090" spans="1:7" ht="30" customHeight="1">
      <c r="A1090" s="5" t="s">
        <v>120</v>
      </c>
      <c r="B1090" s="14" t="s">
        <v>58</v>
      </c>
      <c r="C1090" s="290"/>
      <c r="D1090" s="290"/>
      <c r="E1090" s="290"/>
      <c r="F1090" s="291"/>
      <c r="G1090" s="291"/>
    </row>
    <row r="1091" spans="1:7" ht="21" customHeight="1">
      <c r="A1091" s="234" t="s">
        <v>131</v>
      </c>
      <c r="B1091" s="20" t="s">
        <v>14</v>
      </c>
      <c r="C1091" s="290"/>
      <c r="D1091" s="290"/>
      <c r="E1091" s="290"/>
      <c r="F1091" s="291"/>
      <c r="G1091" s="291"/>
    </row>
    <row r="1092" spans="1:7" ht="31.5" customHeight="1">
      <c r="A1092" s="75" t="s">
        <v>423</v>
      </c>
      <c r="B1092" s="20"/>
      <c r="C1092" s="290"/>
      <c r="D1092" s="290"/>
      <c r="E1092" s="290"/>
      <c r="F1092" s="291"/>
      <c r="G1092" s="291"/>
    </row>
    <row r="1093" spans="1:12" ht="46.5" customHeight="1">
      <c r="A1093" s="287" t="s">
        <v>461</v>
      </c>
      <c r="B1093" s="293"/>
      <c r="C1093" s="292">
        <f>C1096+C1100+C1104+C1108+C1111+C1122+C1125+C1128+C1131+C1134+C1137+C1140+C1143+C1146+C1149</f>
        <v>167759.49999999997</v>
      </c>
      <c r="D1093" s="292">
        <f>D1096+D1100+D1104+D1108+D1111+D1122+D1125+D1128+D1131+D1134+D1137+D1140+D1143+D1146+D1149</f>
        <v>179607.73350000003</v>
      </c>
      <c r="E1093" s="292">
        <f>E1096+E1100+E1104+E1108+E1111+E1122+E1125+E1128+E1131+E1134+E1137+E1140+E1143+E1146+E1149</f>
        <v>192433.99881249998</v>
      </c>
      <c r="F1093" s="292">
        <f>F1096+F1100+F1108+F1111+F1137+F1143+F1146</f>
        <v>206407.882198096</v>
      </c>
      <c r="G1093" s="292">
        <f>G1096+G1100+G1104+G1108+G1111+G1122+G1125+G1128+G1131+G1134+G1137+G1140+G1143+G1146+G1149</f>
        <v>221480.52776935732</v>
      </c>
      <c r="H1093" s="42"/>
      <c r="I1093" s="42"/>
      <c r="J1093" s="42"/>
      <c r="K1093" s="42"/>
      <c r="L1093" s="42"/>
    </row>
    <row r="1094" spans="1:7" ht="18.75" customHeight="1">
      <c r="A1094" s="5" t="s">
        <v>120</v>
      </c>
      <c r="B1094" s="14" t="s">
        <v>58</v>
      </c>
      <c r="C1094" s="290"/>
      <c r="D1094" s="290"/>
      <c r="E1094" s="290"/>
      <c r="F1094" s="291"/>
      <c r="G1094" s="291"/>
    </row>
    <row r="1095" spans="1:7" ht="14.25" customHeight="1">
      <c r="A1095" s="18" t="s">
        <v>17</v>
      </c>
      <c r="B1095" s="6"/>
      <c r="C1095" s="290"/>
      <c r="D1095" s="290"/>
      <c r="E1095" s="290"/>
      <c r="F1095" s="291"/>
      <c r="G1095" s="291"/>
    </row>
    <row r="1096" spans="1:7" ht="15.75">
      <c r="A1096" s="249" t="s">
        <v>18</v>
      </c>
      <c r="B1096" s="6"/>
      <c r="C1096" s="290">
        <v>422.5</v>
      </c>
      <c r="D1096" s="290">
        <f>C1096*1.12</f>
        <v>473.20000000000005</v>
      </c>
      <c r="E1096" s="290">
        <f>D1096*1.13</f>
        <v>534.716</v>
      </c>
      <c r="F1096" s="290">
        <f>E1096*1.135</f>
        <v>606.90266</v>
      </c>
      <c r="G1096" s="290">
        <f>F1096*1.14</f>
        <v>691.8690323999999</v>
      </c>
    </row>
    <row r="1097" spans="1:7" ht="15.75">
      <c r="A1097" s="5" t="s">
        <v>120</v>
      </c>
      <c r="B1097" s="20" t="s">
        <v>14</v>
      </c>
      <c r="C1097" s="290"/>
      <c r="D1097" s="290"/>
      <c r="E1097" s="290"/>
      <c r="F1097" s="291"/>
      <c r="G1097" s="291"/>
    </row>
    <row r="1098" spans="1:7" ht="15.75">
      <c r="A1098" s="294" t="s">
        <v>131</v>
      </c>
      <c r="B1098" s="20" t="s">
        <v>14</v>
      </c>
      <c r="C1098" s="290"/>
      <c r="D1098" s="290"/>
      <c r="E1098" s="290"/>
      <c r="F1098" s="291"/>
      <c r="G1098" s="291"/>
    </row>
    <row r="1099" spans="1:7" ht="15.75">
      <c r="A1099" s="234"/>
      <c r="B1099" s="234"/>
      <c r="C1099" s="290"/>
      <c r="D1099" s="290"/>
      <c r="E1099" s="290"/>
      <c r="F1099" s="291"/>
      <c r="G1099" s="291"/>
    </row>
    <row r="1100" spans="1:7" ht="16.5" customHeight="1">
      <c r="A1100" s="249" t="s">
        <v>123</v>
      </c>
      <c r="B1100" s="14" t="s">
        <v>58</v>
      </c>
      <c r="C1100" s="290">
        <v>2633.9</v>
      </c>
      <c r="D1100" s="290">
        <f>C1100*1.1</f>
        <v>2897.2900000000004</v>
      </c>
      <c r="E1100" s="290">
        <f>D1100*1.105</f>
        <v>3201.5054500000006</v>
      </c>
      <c r="F1100" s="291">
        <f>E1100*1.11</f>
        <v>3553.671049500001</v>
      </c>
      <c r="G1100" s="291">
        <f>F1100*1.12</f>
        <v>3980.1115754400016</v>
      </c>
    </row>
    <row r="1101" spans="1:7" ht="15.75">
      <c r="A1101" s="5" t="s">
        <v>120</v>
      </c>
      <c r="B1101" s="20" t="s">
        <v>14</v>
      </c>
      <c r="C1101" s="290"/>
      <c r="D1101" s="290"/>
      <c r="E1101" s="290"/>
      <c r="F1101" s="291"/>
      <c r="G1101" s="291"/>
    </row>
    <row r="1102" spans="1:7" ht="31.5" customHeight="1">
      <c r="A1102" s="294" t="s">
        <v>131</v>
      </c>
      <c r="B1102" s="20"/>
      <c r="C1102" s="290"/>
      <c r="D1102" s="290"/>
      <c r="E1102" s="290"/>
      <c r="F1102" s="291"/>
      <c r="G1102" s="291"/>
    </row>
    <row r="1103" spans="1:7" ht="15.75">
      <c r="A1103" s="294"/>
      <c r="B1103" s="20"/>
      <c r="C1103" s="290"/>
      <c r="D1103" s="290"/>
      <c r="E1103" s="290"/>
      <c r="F1103" s="291"/>
      <c r="G1103" s="291"/>
    </row>
    <row r="1104" spans="1:7" ht="15.75">
      <c r="A1104" s="249" t="s">
        <v>19</v>
      </c>
      <c r="B1104" s="6"/>
      <c r="C1104" s="290"/>
      <c r="D1104" s="290"/>
      <c r="E1104" s="290"/>
      <c r="F1104" s="291"/>
      <c r="G1104" s="291"/>
    </row>
    <row r="1105" spans="1:7" ht="16.5" customHeight="1">
      <c r="A1105" s="5" t="s">
        <v>120</v>
      </c>
      <c r="B1105" s="20" t="s">
        <v>14</v>
      </c>
      <c r="C1105" s="290"/>
      <c r="D1105" s="290"/>
      <c r="E1105" s="290"/>
      <c r="F1105" s="291"/>
      <c r="G1105" s="291"/>
    </row>
    <row r="1106" spans="1:7" ht="15.75">
      <c r="A1106" s="294" t="s">
        <v>131</v>
      </c>
      <c r="B1106" s="20" t="s">
        <v>14</v>
      </c>
      <c r="C1106" s="290"/>
      <c r="D1106" s="290"/>
      <c r="E1106" s="290"/>
      <c r="F1106" s="291"/>
      <c r="G1106" s="291"/>
    </row>
    <row r="1107" spans="1:7" ht="15.75">
      <c r="A1107" s="294"/>
      <c r="B1107" s="20"/>
      <c r="C1107" s="290"/>
      <c r="D1107" s="290"/>
      <c r="E1107" s="290"/>
      <c r="F1107" s="291"/>
      <c r="G1107" s="291"/>
    </row>
    <row r="1108" spans="1:7" ht="14.25" customHeight="1">
      <c r="A1108" s="249" t="s">
        <v>124</v>
      </c>
      <c r="B1108" s="6"/>
      <c r="C1108" s="290">
        <v>362</v>
      </c>
      <c r="D1108" s="290">
        <f>C1108*1.08</f>
        <v>390.96000000000004</v>
      </c>
      <c r="E1108" s="290">
        <f>D1108*1.085</f>
        <v>424.19160000000005</v>
      </c>
      <c r="F1108" s="290">
        <f>E1108*1.087</f>
        <v>461.09626920000005</v>
      </c>
      <c r="G1108" s="290">
        <f>F1108*1.09</f>
        <v>502.5949334280001</v>
      </c>
    </row>
    <row r="1109" spans="1:7" ht="14.25" customHeight="1">
      <c r="A1109" s="5" t="s">
        <v>120</v>
      </c>
      <c r="B1109" s="20" t="s">
        <v>14</v>
      </c>
      <c r="C1109" s="290"/>
      <c r="D1109" s="290"/>
      <c r="E1109" s="290"/>
      <c r="F1109" s="291"/>
      <c r="G1109" s="291"/>
    </row>
    <row r="1110" spans="1:7" ht="15.75">
      <c r="A1110" s="294" t="s">
        <v>131</v>
      </c>
      <c r="B1110" s="20" t="s">
        <v>14</v>
      </c>
      <c r="C1110" s="290"/>
      <c r="D1110" s="290"/>
      <c r="E1110" s="290"/>
      <c r="F1110" s="291"/>
      <c r="G1110" s="291"/>
    </row>
    <row r="1111" spans="1:11" ht="19.5" customHeight="1">
      <c r="A1111" s="249" t="s">
        <v>125</v>
      </c>
      <c r="B1111" s="20"/>
      <c r="C1111" s="290">
        <v>154154.5</v>
      </c>
      <c r="D1111" s="290">
        <f>C1111*1.069</f>
        <v>164791.1605</v>
      </c>
      <c r="E1111" s="290">
        <f>D1111*1.069</f>
        <v>176161.75057449998</v>
      </c>
      <c r="F1111" s="291">
        <f>E1111*1.07</f>
        <v>188493.073114715</v>
      </c>
      <c r="G1111" s="291">
        <f>F1111*1.07</f>
        <v>201687.58823274507</v>
      </c>
      <c r="H1111" s="41"/>
      <c r="I1111" s="41"/>
      <c r="J1111" s="41"/>
      <c r="K1111" s="41"/>
    </row>
    <row r="1112" spans="1:8" ht="19.5" customHeight="1">
      <c r="A1112" s="5" t="s">
        <v>120</v>
      </c>
      <c r="B1112" s="20" t="s">
        <v>14</v>
      </c>
      <c r="C1112" s="290"/>
      <c r="D1112" s="290"/>
      <c r="E1112" s="290"/>
      <c r="F1112" s="291"/>
      <c r="G1112" s="291"/>
      <c r="H1112" s="41"/>
    </row>
    <row r="1113" spans="1:7" ht="15.75">
      <c r="A1113" s="294" t="s">
        <v>131</v>
      </c>
      <c r="B1113" s="20" t="s">
        <v>14</v>
      </c>
      <c r="C1113" s="290"/>
      <c r="D1113" s="290"/>
      <c r="E1113" s="290"/>
      <c r="F1113" s="290"/>
      <c r="G1113" s="290"/>
    </row>
    <row r="1114" spans="1:7" ht="21" customHeight="1">
      <c r="A1114" s="295" t="s">
        <v>330</v>
      </c>
      <c r="B1114" s="77" t="s">
        <v>58</v>
      </c>
      <c r="C1114" s="80">
        <v>8369.7</v>
      </c>
      <c r="D1114" s="80">
        <v>8788.2</v>
      </c>
      <c r="E1114" s="80">
        <v>9183.7</v>
      </c>
      <c r="F1114" s="81">
        <v>9551</v>
      </c>
      <c r="G1114" s="81">
        <v>9885.3</v>
      </c>
    </row>
    <row r="1115" spans="1:7" ht="18" customHeight="1">
      <c r="A1115" s="295" t="s">
        <v>351</v>
      </c>
      <c r="B1115" s="77" t="s">
        <v>58</v>
      </c>
      <c r="C1115" s="80">
        <v>8249</v>
      </c>
      <c r="D1115" s="80">
        <v>8400</v>
      </c>
      <c r="E1115" s="80">
        <v>8730</v>
      </c>
      <c r="F1115" s="81">
        <v>9070</v>
      </c>
      <c r="G1115" s="81">
        <v>9420</v>
      </c>
    </row>
    <row r="1116" spans="1:7" ht="18" customHeight="1">
      <c r="A1116" s="295" t="s">
        <v>352</v>
      </c>
      <c r="B1116" s="77" t="s">
        <v>58</v>
      </c>
      <c r="C1116" s="80">
        <v>19411.5</v>
      </c>
      <c r="D1116" s="80">
        <v>20091</v>
      </c>
      <c r="E1116" s="80">
        <v>20694</v>
      </c>
      <c r="F1116" s="81">
        <v>21314</v>
      </c>
      <c r="G1116" s="81">
        <v>21954</v>
      </c>
    </row>
    <row r="1117" spans="1:7" ht="18" customHeight="1">
      <c r="A1117" s="295" t="s">
        <v>353</v>
      </c>
      <c r="B1117" s="77" t="s">
        <v>58</v>
      </c>
      <c r="C1117" s="80">
        <v>28053.5</v>
      </c>
      <c r="D1117" s="80">
        <v>29035</v>
      </c>
      <c r="E1117" s="80">
        <v>29906</v>
      </c>
      <c r="F1117" s="81">
        <v>30804</v>
      </c>
      <c r="G1117" s="81">
        <v>31728</v>
      </c>
    </row>
    <row r="1118" spans="1:7" ht="18" customHeight="1">
      <c r="A1118" s="295" t="s">
        <v>354</v>
      </c>
      <c r="B1118" s="77" t="s">
        <v>58</v>
      </c>
      <c r="C1118" s="80">
        <v>23863</v>
      </c>
      <c r="D1118" s="80">
        <v>24102</v>
      </c>
      <c r="E1118" s="80">
        <v>25307</v>
      </c>
      <c r="F1118" s="81">
        <v>26572</v>
      </c>
      <c r="G1118" s="81">
        <v>27901</v>
      </c>
    </row>
    <row r="1119" spans="1:7" ht="18" customHeight="1">
      <c r="A1119" s="76" t="s">
        <v>361</v>
      </c>
      <c r="B1119" s="77" t="s">
        <v>58</v>
      </c>
      <c r="C1119" s="50">
        <v>365</v>
      </c>
      <c r="D1119" s="50">
        <v>420</v>
      </c>
      <c r="E1119" s="50">
        <v>430</v>
      </c>
      <c r="F1119" s="50">
        <v>440</v>
      </c>
      <c r="G1119" s="50">
        <v>440</v>
      </c>
    </row>
    <row r="1120" spans="1:7" ht="18" customHeight="1">
      <c r="A1120" s="78" t="s">
        <v>388</v>
      </c>
      <c r="B1120" s="77" t="s">
        <v>58</v>
      </c>
      <c r="C1120" s="50">
        <v>730</v>
      </c>
      <c r="D1120" s="50">
        <v>745</v>
      </c>
      <c r="E1120" s="50">
        <v>782</v>
      </c>
      <c r="F1120" s="50">
        <v>821</v>
      </c>
      <c r="G1120" s="50">
        <v>862</v>
      </c>
    </row>
    <row r="1121" spans="1:7" ht="18" customHeight="1">
      <c r="A1121" s="79" t="s">
        <v>365</v>
      </c>
      <c r="B1121" s="77" t="s">
        <v>58</v>
      </c>
      <c r="C1121" s="80">
        <v>27.8</v>
      </c>
      <c r="D1121" s="80">
        <v>28</v>
      </c>
      <c r="E1121" s="80">
        <v>28</v>
      </c>
      <c r="F1121" s="81">
        <v>28</v>
      </c>
      <c r="G1121" s="81">
        <v>28</v>
      </c>
    </row>
    <row r="1122" spans="1:7" ht="18" customHeight="1">
      <c r="A1122" s="249" t="s">
        <v>20</v>
      </c>
      <c r="B1122" s="6"/>
      <c r="C1122" s="290"/>
      <c r="D1122" s="290"/>
      <c r="E1122" s="290"/>
      <c r="F1122" s="291"/>
      <c r="G1122" s="291"/>
    </row>
    <row r="1123" spans="1:7" ht="30.75" customHeight="1">
      <c r="A1123" s="5" t="s">
        <v>120</v>
      </c>
      <c r="B1123" s="20" t="s">
        <v>14</v>
      </c>
      <c r="C1123" s="290"/>
      <c r="D1123" s="290"/>
      <c r="E1123" s="290"/>
      <c r="F1123" s="291"/>
      <c r="G1123" s="291"/>
    </row>
    <row r="1124" spans="1:7" ht="15.75">
      <c r="A1124" s="5"/>
      <c r="B1124" s="20"/>
      <c r="C1124" s="290"/>
      <c r="D1124" s="290"/>
      <c r="E1124" s="290"/>
      <c r="F1124" s="291"/>
      <c r="G1124" s="291"/>
    </row>
    <row r="1125" spans="1:7" ht="15.75">
      <c r="A1125" s="249" t="s">
        <v>153</v>
      </c>
      <c r="B1125" s="6"/>
      <c r="C1125" s="290"/>
      <c r="D1125" s="290"/>
      <c r="E1125" s="290"/>
      <c r="F1125" s="291"/>
      <c r="G1125" s="291"/>
    </row>
    <row r="1126" spans="1:7" ht="17.25" customHeight="1">
      <c r="A1126" s="5" t="s">
        <v>120</v>
      </c>
      <c r="B1126" s="20" t="s">
        <v>14</v>
      </c>
      <c r="C1126" s="290"/>
      <c r="D1126" s="290"/>
      <c r="E1126" s="290"/>
      <c r="F1126" s="291"/>
      <c r="G1126" s="291"/>
    </row>
    <row r="1127" spans="1:7" ht="17.25" customHeight="1">
      <c r="A1127" s="5"/>
      <c r="B1127" s="6"/>
      <c r="C1127" s="290"/>
      <c r="D1127" s="290"/>
      <c r="E1127" s="290"/>
      <c r="F1127" s="291"/>
      <c r="G1127" s="291"/>
    </row>
    <row r="1128" spans="1:7" ht="30" customHeight="1">
      <c r="A1128" s="249" t="s">
        <v>21</v>
      </c>
      <c r="B1128" s="6"/>
      <c r="C1128" s="290"/>
      <c r="D1128" s="290"/>
      <c r="E1128" s="290"/>
      <c r="F1128" s="291" t="s">
        <v>419</v>
      </c>
      <c r="G1128" s="291"/>
    </row>
    <row r="1129" spans="1:7" ht="15.75">
      <c r="A1129" s="5" t="s">
        <v>120</v>
      </c>
      <c r="B1129" s="20" t="s">
        <v>14</v>
      </c>
      <c r="C1129" s="290"/>
      <c r="D1129" s="290"/>
      <c r="E1129" s="290"/>
      <c r="F1129" s="291"/>
      <c r="G1129" s="291"/>
    </row>
    <row r="1130" spans="1:7" ht="15.75">
      <c r="A1130" s="5"/>
      <c r="B1130" s="20"/>
      <c r="C1130" s="290"/>
      <c r="D1130" s="290"/>
      <c r="E1130" s="290"/>
      <c r="F1130" s="291"/>
      <c r="G1130" s="291"/>
    </row>
    <row r="1131" spans="1:7" ht="18.75" customHeight="1">
      <c r="A1131" s="249" t="s">
        <v>67</v>
      </c>
      <c r="B1131" s="6"/>
      <c r="C1131" s="290"/>
      <c r="D1131" s="290"/>
      <c r="E1131" s="290"/>
      <c r="F1131" s="291"/>
      <c r="G1131" s="291"/>
    </row>
    <row r="1132" spans="1:7" ht="15.75">
      <c r="A1132" s="5" t="s">
        <v>120</v>
      </c>
      <c r="B1132" s="20" t="s">
        <v>14</v>
      </c>
      <c r="C1132" s="290"/>
      <c r="D1132" s="290"/>
      <c r="E1132" s="290"/>
      <c r="F1132" s="291"/>
      <c r="G1132" s="291"/>
    </row>
    <row r="1133" spans="1:7" ht="15.75">
      <c r="A1133" s="5"/>
      <c r="B1133" s="20"/>
      <c r="C1133" s="290"/>
      <c r="D1133" s="290"/>
      <c r="E1133" s="290"/>
      <c r="F1133" s="291"/>
      <c r="G1133" s="291"/>
    </row>
    <row r="1134" spans="1:7" ht="18.75" customHeight="1">
      <c r="A1134" s="249" t="s">
        <v>22</v>
      </c>
      <c r="B1134" s="20"/>
      <c r="C1134" s="290"/>
      <c r="D1134" s="290"/>
      <c r="E1134" s="290"/>
      <c r="F1134" s="291"/>
      <c r="G1134" s="291"/>
    </row>
    <row r="1135" spans="1:7" ht="15.75">
      <c r="A1135" s="5" t="s">
        <v>120</v>
      </c>
      <c r="B1135" s="20" t="s">
        <v>14</v>
      </c>
      <c r="C1135" s="290"/>
      <c r="D1135" s="290"/>
      <c r="E1135" s="290"/>
      <c r="F1135" s="291"/>
      <c r="G1135" s="291"/>
    </row>
    <row r="1136" spans="1:7" ht="15.75">
      <c r="A1136" s="5"/>
      <c r="B1136" s="20"/>
      <c r="C1136" s="290"/>
      <c r="D1136" s="290"/>
      <c r="E1136" s="290"/>
      <c r="F1136" s="291"/>
      <c r="G1136" s="291"/>
    </row>
    <row r="1137" spans="1:7" ht="14.25" customHeight="1">
      <c r="A1137" s="249" t="s">
        <v>127</v>
      </c>
      <c r="B1137" s="6"/>
      <c r="C1137" s="290">
        <v>48.4</v>
      </c>
      <c r="D1137" s="290">
        <f>C1137*1.14</f>
        <v>55.175999999999995</v>
      </c>
      <c r="E1137" s="290">
        <f>D1137*1.14</f>
        <v>62.90063999999999</v>
      </c>
      <c r="F1137" s="290">
        <f>E1137*1.14</f>
        <v>71.70672959999997</v>
      </c>
      <c r="G1137" s="290">
        <f>F1137*1.14</f>
        <v>81.74567174399996</v>
      </c>
    </row>
    <row r="1138" spans="1:7" ht="15.75">
      <c r="A1138" s="5" t="s">
        <v>120</v>
      </c>
      <c r="B1138" s="20" t="s">
        <v>14</v>
      </c>
      <c r="C1138" s="290"/>
      <c r="D1138" s="290"/>
      <c r="E1138" s="290"/>
      <c r="F1138" s="291"/>
      <c r="G1138" s="291"/>
    </row>
    <row r="1139" spans="1:7" ht="15.75">
      <c r="A1139" s="5"/>
      <c r="B1139" s="20"/>
      <c r="C1139" s="290"/>
      <c r="D1139" s="290"/>
      <c r="E1139" s="290"/>
      <c r="F1139" s="291"/>
      <c r="G1139" s="291"/>
    </row>
    <row r="1140" spans="1:7" ht="15" customHeight="1">
      <c r="A1140" s="249" t="s">
        <v>23</v>
      </c>
      <c r="B1140" s="6"/>
      <c r="C1140" s="290"/>
      <c r="D1140" s="290"/>
      <c r="E1140" s="290"/>
      <c r="F1140" s="291"/>
      <c r="G1140" s="291"/>
    </row>
    <row r="1141" spans="1:7" ht="15.75">
      <c r="A1141" s="5" t="s">
        <v>120</v>
      </c>
      <c r="B1141" s="20" t="s">
        <v>14</v>
      </c>
      <c r="C1141" s="290"/>
      <c r="D1141" s="290"/>
      <c r="E1141" s="290"/>
      <c r="F1141" s="291"/>
      <c r="G1141" s="291"/>
    </row>
    <row r="1142" spans="1:7" ht="15.75">
      <c r="A1142" s="5"/>
      <c r="B1142" s="20"/>
      <c r="C1142" s="290"/>
      <c r="D1142" s="290"/>
      <c r="E1142" s="290"/>
      <c r="F1142" s="291"/>
      <c r="G1142" s="291"/>
    </row>
    <row r="1143" spans="1:7" ht="18" customHeight="1">
      <c r="A1143" s="249" t="s">
        <v>126</v>
      </c>
      <c r="B1143" s="6"/>
      <c r="C1143" s="290">
        <v>4710.3</v>
      </c>
      <c r="D1143" s="290">
        <f>C1143*1.085</f>
        <v>5110.6755</v>
      </c>
      <c r="E1143" s="290">
        <f>D1143*1.105</f>
        <v>5647.2964275</v>
      </c>
      <c r="F1143" s="290">
        <f>E1143*1.109</f>
        <v>6262.8517380975</v>
      </c>
      <c r="G1143" s="290">
        <f>F1143*1.11</f>
        <v>6951.765429288225</v>
      </c>
    </row>
    <row r="1144" spans="1:7" ht="15.75">
      <c r="A1144" s="5" t="s">
        <v>120</v>
      </c>
      <c r="B1144" s="20" t="s">
        <v>14</v>
      </c>
      <c r="C1144" s="290"/>
      <c r="D1144" s="290"/>
      <c r="E1144" s="290"/>
      <c r="F1144" s="291"/>
      <c r="G1144" s="291"/>
    </row>
    <row r="1145" spans="1:7" ht="15.75">
      <c r="A1145" s="5"/>
      <c r="B1145" s="20"/>
      <c r="C1145" s="290"/>
      <c r="D1145" s="290"/>
      <c r="E1145" s="290"/>
      <c r="F1145" s="291"/>
      <c r="G1145" s="291"/>
    </row>
    <row r="1146" spans="1:7" ht="15.75">
      <c r="A1146" s="249" t="s">
        <v>387</v>
      </c>
      <c r="B1146" s="20"/>
      <c r="C1146" s="290">
        <v>5427.9</v>
      </c>
      <c r="D1146" s="290">
        <f>C1146*1.085</f>
        <v>5889.2715</v>
      </c>
      <c r="E1146" s="290">
        <f>D1146*1.087</f>
        <v>6401.6381205</v>
      </c>
      <c r="F1146" s="290">
        <f>E1146*1.087</f>
        <v>6958.5806369835</v>
      </c>
      <c r="G1146" s="290">
        <f>F1146*1.09</f>
        <v>7584.852894312015</v>
      </c>
    </row>
    <row r="1147" spans="1:7" ht="15.75">
      <c r="A1147" s="5" t="s">
        <v>120</v>
      </c>
      <c r="B1147" s="20" t="s">
        <v>14</v>
      </c>
      <c r="C1147" s="290"/>
      <c r="D1147" s="290"/>
      <c r="E1147" s="290"/>
      <c r="F1147" s="291"/>
      <c r="G1147" s="291"/>
    </row>
    <row r="1148" spans="1:7" ht="15.75">
      <c r="A1148" s="5"/>
      <c r="B1148" s="20"/>
      <c r="C1148" s="290"/>
      <c r="D1148" s="290"/>
      <c r="E1148" s="290"/>
      <c r="F1148" s="291"/>
      <c r="G1148" s="291"/>
    </row>
    <row r="1149" spans="1:7" ht="20.25" customHeight="1">
      <c r="A1149" s="249" t="s">
        <v>128</v>
      </c>
      <c r="B1149" s="6"/>
      <c r="C1149" s="290"/>
      <c r="D1149" s="290"/>
      <c r="E1149" s="290"/>
      <c r="F1149" s="291"/>
      <c r="G1149" s="291"/>
    </row>
    <row r="1150" spans="1:7" ht="15.75">
      <c r="A1150" s="5" t="s">
        <v>120</v>
      </c>
      <c r="B1150" s="20" t="s">
        <v>14</v>
      </c>
      <c r="C1150" s="290"/>
      <c r="D1150" s="290"/>
      <c r="E1150" s="290"/>
      <c r="F1150" s="291"/>
      <c r="G1150" s="291"/>
    </row>
    <row r="1151" spans="1:7" ht="31.5" customHeight="1">
      <c r="A1151" s="332" t="s">
        <v>116</v>
      </c>
      <c r="B1151" s="332"/>
      <c r="C1151" s="332"/>
      <c r="D1151" s="332"/>
      <c r="E1151" s="332"/>
      <c r="F1151" s="332"/>
      <c r="G1151" s="332"/>
    </row>
    <row r="1152" spans="1:7" ht="35.25" customHeight="1">
      <c r="A1152" s="249" t="s">
        <v>139</v>
      </c>
      <c r="B1152" s="296" t="s">
        <v>58</v>
      </c>
      <c r="C1152" s="128">
        <f>C1154+C1155+C1156+C1157</f>
        <v>92702</v>
      </c>
      <c r="D1152" s="128">
        <f>D1154+D1155+D1156+D1157</f>
        <v>94418.11</v>
      </c>
      <c r="E1152" s="128">
        <f>E1154+E1155+E1156+E1157</f>
        <v>97212</v>
      </c>
      <c r="F1152" s="128">
        <f>F1154+F1155+F1156+F1157</f>
        <v>100106.4</v>
      </c>
      <c r="G1152" s="128">
        <f>G1154+G1155+G1156+G1157</f>
        <v>103105</v>
      </c>
    </row>
    <row r="1153" spans="1:7" ht="15.75">
      <c r="A1153" s="234" t="s">
        <v>131</v>
      </c>
      <c r="B1153" s="296"/>
      <c r="C1153" s="128"/>
      <c r="D1153" s="128"/>
      <c r="E1153" s="128"/>
      <c r="F1153" s="128"/>
      <c r="G1153" s="128"/>
    </row>
    <row r="1154" spans="1:7" ht="17.25" customHeight="1">
      <c r="A1154" s="297" t="s">
        <v>351</v>
      </c>
      <c r="B1154" s="298" t="s">
        <v>58</v>
      </c>
      <c r="C1154" s="240">
        <v>9992</v>
      </c>
      <c r="D1154" s="240">
        <v>10170</v>
      </c>
      <c r="E1154" s="240">
        <v>10570</v>
      </c>
      <c r="F1154" s="240">
        <v>10980</v>
      </c>
      <c r="G1154" s="240">
        <v>11400</v>
      </c>
    </row>
    <row r="1155" spans="1:7" ht="17.25" customHeight="1">
      <c r="A1155" s="297" t="s">
        <v>352</v>
      </c>
      <c r="B1155" s="298" t="s">
        <v>58</v>
      </c>
      <c r="C1155" s="50">
        <v>28403</v>
      </c>
      <c r="D1155" s="50">
        <v>29397.11</v>
      </c>
      <c r="E1155" s="50">
        <v>30279</v>
      </c>
      <c r="F1155" s="50">
        <v>31187.4</v>
      </c>
      <c r="G1155" s="50">
        <v>32123</v>
      </c>
    </row>
    <row r="1156" spans="1:7" ht="17.25" customHeight="1">
      <c r="A1156" s="297" t="s">
        <v>354</v>
      </c>
      <c r="B1156" s="298" t="s">
        <v>58</v>
      </c>
      <c r="C1156" s="50">
        <v>23863</v>
      </c>
      <c r="D1156" s="50">
        <v>24102</v>
      </c>
      <c r="E1156" s="50">
        <v>25307</v>
      </c>
      <c r="F1156" s="50">
        <v>26572</v>
      </c>
      <c r="G1156" s="50">
        <v>27901</v>
      </c>
    </row>
    <row r="1157" spans="1:7" ht="17.25" customHeight="1">
      <c r="A1157" s="297" t="s">
        <v>353</v>
      </c>
      <c r="B1157" s="298" t="s">
        <v>58</v>
      </c>
      <c r="C1157" s="50">
        <v>30444</v>
      </c>
      <c r="D1157" s="50">
        <v>30749</v>
      </c>
      <c r="E1157" s="50">
        <v>31056</v>
      </c>
      <c r="F1157" s="50">
        <v>31367</v>
      </c>
      <c r="G1157" s="50">
        <v>31681</v>
      </c>
    </row>
    <row r="1158" spans="1:7" ht="10.5" customHeight="1">
      <c r="A1158" s="299"/>
      <c r="B1158" s="296"/>
      <c r="C1158" s="128"/>
      <c r="D1158" s="128"/>
      <c r="E1158" s="128"/>
      <c r="F1158" s="128"/>
      <c r="G1158" s="128"/>
    </row>
    <row r="1159" spans="1:7" ht="33.75" customHeight="1">
      <c r="A1159" s="300" t="s">
        <v>132</v>
      </c>
      <c r="B1159" s="296" t="s">
        <v>58</v>
      </c>
      <c r="C1159" s="128">
        <f>C1161+C1162+C1163+C1164</f>
        <v>86355</v>
      </c>
      <c r="D1159" s="128">
        <f>D1161+D1162+D1163+D1164</f>
        <v>87178</v>
      </c>
      <c r="E1159" s="128">
        <f>E1161+E1162+E1163+E1164</f>
        <v>89868</v>
      </c>
      <c r="F1159" s="128">
        <f>F1161+F1162+F1163+F1164</f>
        <v>92656.4</v>
      </c>
      <c r="G1159" s="128">
        <f>G1161+G1162+G1163+G1164</f>
        <v>95549</v>
      </c>
    </row>
    <row r="1160" spans="1:7" ht="18" customHeight="1">
      <c r="A1160" s="234" t="s">
        <v>131</v>
      </c>
      <c r="B1160" s="296"/>
      <c r="C1160" s="128"/>
      <c r="D1160" s="128"/>
      <c r="E1160" s="128"/>
      <c r="F1160" s="128"/>
      <c r="G1160" s="128"/>
    </row>
    <row r="1161" spans="1:7" ht="16.5" customHeight="1">
      <c r="A1161" s="297" t="s">
        <v>351</v>
      </c>
      <c r="B1161" s="298" t="s">
        <v>58</v>
      </c>
      <c r="C1161" s="240">
        <v>9203</v>
      </c>
      <c r="D1161" s="240">
        <v>9370</v>
      </c>
      <c r="E1161" s="240">
        <v>9730</v>
      </c>
      <c r="F1161" s="240">
        <v>10100</v>
      </c>
      <c r="G1161" s="240">
        <v>10480</v>
      </c>
    </row>
    <row r="1162" spans="1:7" ht="16.5" customHeight="1">
      <c r="A1162" s="297" t="s">
        <v>352</v>
      </c>
      <c r="B1162" s="298" t="s">
        <v>58</v>
      </c>
      <c r="C1162" s="240">
        <v>29243</v>
      </c>
      <c r="D1162" s="240">
        <v>29397</v>
      </c>
      <c r="E1162" s="240">
        <v>30279</v>
      </c>
      <c r="F1162" s="240">
        <v>31187.4</v>
      </c>
      <c r="G1162" s="240">
        <v>32123</v>
      </c>
    </row>
    <row r="1163" spans="1:7" ht="16.5" customHeight="1">
      <c r="A1163" s="297" t="s">
        <v>354</v>
      </c>
      <c r="B1163" s="298" t="s">
        <v>58</v>
      </c>
      <c r="C1163" s="240">
        <v>21673</v>
      </c>
      <c r="D1163" s="240">
        <v>21912</v>
      </c>
      <c r="E1163" s="240">
        <v>23095</v>
      </c>
      <c r="F1163" s="240">
        <v>24338</v>
      </c>
      <c r="G1163" s="240">
        <v>25644</v>
      </c>
    </row>
    <row r="1164" spans="1:7" ht="13.5" customHeight="1">
      <c r="A1164" s="297" t="s">
        <v>353</v>
      </c>
      <c r="B1164" s="298" t="s">
        <v>58</v>
      </c>
      <c r="C1164" s="240">
        <v>26236</v>
      </c>
      <c r="D1164" s="240">
        <v>26499</v>
      </c>
      <c r="E1164" s="240">
        <v>26764</v>
      </c>
      <c r="F1164" s="240">
        <v>27031</v>
      </c>
      <c r="G1164" s="240">
        <v>27302</v>
      </c>
    </row>
    <row r="1165" spans="1:7" ht="19.5" customHeight="1">
      <c r="A1165" s="294"/>
      <c r="B1165" s="296"/>
      <c r="C1165" s="128"/>
      <c r="D1165" s="128"/>
      <c r="E1165" s="128"/>
      <c r="F1165" s="128"/>
      <c r="G1165" s="128"/>
    </row>
    <row r="1166" spans="1:7" ht="59.25" customHeight="1">
      <c r="A1166" s="300" t="s">
        <v>133</v>
      </c>
      <c r="B1166" s="296" t="s">
        <v>9</v>
      </c>
      <c r="C1166" s="301">
        <v>15</v>
      </c>
      <c r="D1166" s="301">
        <v>15</v>
      </c>
      <c r="E1166" s="301">
        <v>15</v>
      </c>
      <c r="F1166" s="301">
        <v>15</v>
      </c>
      <c r="G1166" s="301">
        <v>15</v>
      </c>
    </row>
    <row r="1167" spans="1:7" ht="15.75">
      <c r="A1167" s="302"/>
      <c r="B1167" s="303"/>
      <c r="C1167" s="304"/>
      <c r="D1167" s="304"/>
      <c r="E1167" s="304"/>
      <c r="F1167" s="304"/>
      <c r="G1167" s="304"/>
    </row>
    <row r="1168" spans="1:7" ht="29.25">
      <c r="A1168" s="302" t="s">
        <v>134</v>
      </c>
      <c r="B1168" s="303" t="s">
        <v>135</v>
      </c>
      <c r="C1168" s="304"/>
      <c r="D1168" s="304"/>
      <c r="E1168" s="304"/>
      <c r="F1168" s="304"/>
      <c r="G1168" s="304"/>
    </row>
    <row r="1169" spans="1:7" ht="49.5" customHeight="1">
      <c r="A1169" s="305" t="s">
        <v>356</v>
      </c>
      <c r="B1169" s="303" t="s">
        <v>357</v>
      </c>
      <c r="C1169" s="304">
        <v>16.5</v>
      </c>
      <c r="D1169" s="304">
        <v>17.04</v>
      </c>
      <c r="E1169" s="304">
        <v>17.62</v>
      </c>
      <c r="F1169" s="304">
        <v>18.22</v>
      </c>
      <c r="G1169" s="304">
        <v>18.84</v>
      </c>
    </row>
    <row r="1170" spans="1:7" ht="31.5" customHeight="1">
      <c r="A1170" s="305" t="s">
        <v>358</v>
      </c>
      <c r="B1170" s="303"/>
      <c r="C1170" s="304">
        <v>2043.24</v>
      </c>
      <c r="D1170" s="304">
        <v>2118.56</v>
      </c>
      <c r="E1170" s="304">
        <v>2190.59</v>
      </c>
      <c r="F1170" s="304">
        <v>2265.07</v>
      </c>
      <c r="G1170" s="304">
        <v>2342.08</v>
      </c>
    </row>
    <row r="1171" spans="1:7" ht="28.5" customHeight="1">
      <c r="A1171" s="305" t="s">
        <v>359</v>
      </c>
      <c r="B1171" s="303"/>
      <c r="C1171" s="304">
        <v>31.81</v>
      </c>
      <c r="D1171" s="304">
        <v>32.88</v>
      </c>
      <c r="E1171" s="304">
        <v>33.99</v>
      </c>
      <c r="F1171" s="304">
        <v>35.15</v>
      </c>
      <c r="G1171" s="304">
        <v>36.35</v>
      </c>
    </row>
    <row r="1172" spans="1:7" ht="31.5" customHeight="1">
      <c r="A1172" s="305" t="s">
        <v>360</v>
      </c>
      <c r="B1172" s="303"/>
      <c r="C1172" s="304">
        <v>26.57</v>
      </c>
      <c r="D1172" s="304">
        <v>27.55</v>
      </c>
      <c r="E1172" s="304">
        <v>28.49</v>
      </c>
      <c r="F1172" s="304">
        <v>29.45</v>
      </c>
      <c r="G1172" s="304">
        <v>30.46</v>
      </c>
    </row>
    <row r="1173" spans="1:7" ht="46.5" customHeight="1">
      <c r="A1173" s="302" t="s">
        <v>136</v>
      </c>
      <c r="B1173" s="303" t="s">
        <v>135</v>
      </c>
      <c r="C1173" s="304"/>
      <c r="D1173" s="304"/>
      <c r="E1173" s="304"/>
      <c r="F1173" s="304"/>
      <c r="G1173" s="304"/>
    </row>
    <row r="1174" spans="1:7" ht="31.5" customHeight="1">
      <c r="A1174" s="305" t="s">
        <v>358</v>
      </c>
      <c r="B1174" s="303"/>
      <c r="C1174" s="304">
        <v>2043.24</v>
      </c>
      <c r="D1174" s="304">
        <v>2118.56</v>
      </c>
      <c r="E1174" s="304">
        <v>2190.59</v>
      </c>
      <c r="F1174" s="304">
        <v>2265.07</v>
      </c>
      <c r="G1174" s="304">
        <v>2342.08</v>
      </c>
    </row>
    <row r="1175" spans="1:7" ht="24.75" customHeight="1">
      <c r="A1175" s="305" t="s">
        <v>359</v>
      </c>
      <c r="B1175" s="303"/>
      <c r="C1175" s="304">
        <v>31.81</v>
      </c>
      <c r="D1175" s="304">
        <v>32.88</v>
      </c>
      <c r="E1175" s="304">
        <v>33.99</v>
      </c>
      <c r="F1175" s="304">
        <v>35.15</v>
      </c>
      <c r="G1175" s="304">
        <v>36.35</v>
      </c>
    </row>
    <row r="1176" spans="1:7" ht="30.75" customHeight="1">
      <c r="A1176" s="305" t="s">
        <v>360</v>
      </c>
      <c r="B1176" s="303"/>
      <c r="C1176" s="304">
        <v>26.57</v>
      </c>
      <c r="D1176" s="304">
        <v>27.55</v>
      </c>
      <c r="E1176" s="304">
        <v>28.49</v>
      </c>
      <c r="F1176" s="304">
        <v>29.45</v>
      </c>
      <c r="G1176" s="304">
        <v>30.46</v>
      </c>
    </row>
    <row r="1177" spans="1:7" ht="33" customHeight="1">
      <c r="A1177" s="302" t="s">
        <v>137</v>
      </c>
      <c r="B1177" s="303" t="s">
        <v>135</v>
      </c>
      <c r="C1177" s="304"/>
      <c r="D1177" s="304"/>
      <c r="E1177" s="304"/>
      <c r="F1177" s="304"/>
      <c r="G1177" s="304"/>
    </row>
    <row r="1178" spans="1:7" ht="21" customHeight="1">
      <c r="A1178" s="305" t="s">
        <v>358</v>
      </c>
      <c r="B1178" s="303"/>
      <c r="C1178" s="304">
        <v>2043.24</v>
      </c>
      <c r="D1178" s="304">
        <v>2118.56</v>
      </c>
      <c r="E1178" s="304">
        <v>2190.59</v>
      </c>
      <c r="F1178" s="304">
        <v>2265.07</v>
      </c>
      <c r="G1178" s="304">
        <v>2342.08</v>
      </c>
    </row>
    <row r="1179" spans="1:7" ht="19.5" customHeight="1">
      <c r="A1179" s="305" t="s">
        <v>359</v>
      </c>
      <c r="B1179" s="303"/>
      <c r="C1179" s="304">
        <v>31.81</v>
      </c>
      <c r="D1179" s="304">
        <v>32.88</v>
      </c>
      <c r="E1179" s="304">
        <v>33.99</v>
      </c>
      <c r="F1179" s="304">
        <v>35.15</v>
      </c>
      <c r="G1179" s="304">
        <v>36.35</v>
      </c>
    </row>
    <row r="1180" spans="1:7" ht="26.25" customHeight="1">
      <c r="A1180" s="305" t="s">
        <v>360</v>
      </c>
      <c r="B1180" s="303"/>
      <c r="C1180" s="304">
        <v>26.57</v>
      </c>
      <c r="D1180" s="304">
        <v>27.55</v>
      </c>
      <c r="E1180" s="304">
        <v>28.49</v>
      </c>
      <c r="F1180" s="304">
        <v>29.45</v>
      </c>
      <c r="G1180" s="304">
        <v>30.46</v>
      </c>
    </row>
    <row r="1181" spans="1:7" ht="49.5" customHeight="1">
      <c r="A1181" s="302" t="s">
        <v>138</v>
      </c>
      <c r="B1181" s="303" t="s">
        <v>9</v>
      </c>
      <c r="C1181" s="304">
        <v>100</v>
      </c>
      <c r="D1181" s="304">
        <v>100</v>
      </c>
      <c r="E1181" s="304">
        <v>100</v>
      </c>
      <c r="F1181" s="304">
        <v>100</v>
      </c>
      <c r="G1181" s="304">
        <v>100</v>
      </c>
    </row>
    <row r="1182" spans="1:7" ht="15.75">
      <c r="A1182" s="37"/>
      <c r="B1182" s="306"/>
      <c r="C1182" s="307"/>
      <c r="D1182" s="307"/>
      <c r="E1182" s="307"/>
      <c r="F1182" s="307"/>
      <c r="G1182" s="307"/>
    </row>
    <row r="1183" spans="1:7" ht="33" customHeight="1" hidden="1">
      <c r="A1183" s="334" t="s">
        <v>319</v>
      </c>
      <c r="B1183" s="334"/>
      <c r="C1183" s="334"/>
      <c r="D1183" s="334"/>
      <c r="E1183" s="334"/>
      <c r="F1183" s="334"/>
      <c r="G1183" s="334"/>
    </row>
    <row r="1184" spans="1:7" ht="15.75" hidden="1">
      <c r="A1184" s="313"/>
      <c r="B1184" s="313"/>
      <c r="C1184" s="313"/>
      <c r="D1184" s="313"/>
      <c r="E1184" s="313"/>
      <c r="F1184" s="313"/>
      <c r="G1184" s="313"/>
    </row>
    <row r="1185" spans="1:7" ht="42.75" customHeight="1" hidden="1">
      <c r="A1185" s="22" t="s">
        <v>8</v>
      </c>
      <c r="B1185" s="23" t="s">
        <v>239</v>
      </c>
      <c r="C1185" s="328" t="s">
        <v>276</v>
      </c>
      <c r="D1185" s="329"/>
      <c r="E1185" s="329"/>
      <c r="F1185" s="329"/>
      <c r="G1185" s="329"/>
    </row>
    <row r="1186" spans="1:7" ht="42.75" customHeight="1" hidden="1">
      <c r="A1186" s="24" t="s">
        <v>191</v>
      </c>
      <c r="B1186" s="23" t="s">
        <v>239</v>
      </c>
      <c r="C1186" s="328" t="s">
        <v>296</v>
      </c>
      <c r="D1186" s="329"/>
      <c r="E1186" s="329"/>
      <c r="F1186" s="329"/>
      <c r="G1186" s="329"/>
    </row>
    <row r="1187" spans="1:7" ht="36" customHeight="1" hidden="1">
      <c r="A1187" s="24"/>
      <c r="B1187" s="23"/>
      <c r="C1187" s="25"/>
      <c r="D1187" s="308"/>
      <c r="E1187" s="308"/>
      <c r="F1187" s="308"/>
      <c r="G1187" s="308"/>
    </row>
    <row r="1188" spans="1:7" ht="30.75" customHeight="1" hidden="1">
      <c r="A1188" s="22" t="s">
        <v>190</v>
      </c>
      <c r="B1188" s="23" t="s">
        <v>238</v>
      </c>
      <c r="C1188" s="328" t="s">
        <v>283</v>
      </c>
      <c r="D1188" s="329"/>
      <c r="E1188" s="329"/>
      <c r="F1188" s="329"/>
      <c r="G1188" s="329"/>
    </row>
    <row r="1189" spans="1:7" ht="33" customHeight="1" hidden="1">
      <c r="A1189" s="22"/>
      <c r="B1189" s="23"/>
      <c r="C1189" s="25"/>
      <c r="D1189" s="308"/>
      <c r="E1189" s="308"/>
      <c r="F1189" s="308"/>
      <c r="G1189" s="308"/>
    </row>
    <row r="1190" spans="1:7" s="21" customFormat="1" ht="39" customHeight="1" hidden="1">
      <c r="A1190" s="22" t="s">
        <v>193</v>
      </c>
      <c r="B1190" s="23" t="s">
        <v>285</v>
      </c>
      <c r="C1190" s="326" t="s">
        <v>284</v>
      </c>
      <c r="D1190" s="327"/>
      <c r="E1190" s="327"/>
      <c r="F1190" s="327"/>
      <c r="G1190" s="327"/>
    </row>
    <row r="1191" spans="1:7" s="21" customFormat="1" ht="32.25" customHeight="1" hidden="1">
      <c r="A1191" s="29"/>
      <c r="B1191" s="27"/>
      <c r="C1191" s="28"/>
      <c r="D1191" s="312"/>
      <c r="E1191" s="312"/>
      <c r="F1191" s="312"/>
      <c r="G1191" s="312"/>
    </row>
    <row r="1192" spans="1:7" s="21" customFormat="1" ht="39" customHeight="1" hidden="1">
      <c r="A1192" s="26" t="s">
        <v>189</v>
      </c>
      <c r="B1192" s="23" t="s">
        <v>240</v>
      </c>
      <c r="C1192" s="326" t="s">
        <v>277</v>
      </c>
      <c r="D1192" s="330"/>
      <c r="E1192" s="330"/>
      <c r="F1192" s="330"/>
      <c r="G1192" s="330"/>
    </row>
    <row r="1193" spans="1:7" s="21" customFormat="1" ht="38.25" customHeight="1" hidden="1">
      <c r="A1193" s="26"/>
      <c r="B1193" s="27"/>
      <c r="C1193" s="28"/>
      <c r="D1193" s="312"/>
      <c r="E1193" s="312"/>
      <c r="F1193" s="312"/>
      <c r="G1193" s="312"/>
    </row>
    <row r="1194" spans="1:7" s="21" customFormat="1" ht="39" customHeight="1" hidden="1">
      <c r="A1194" s="26" t="s">
        <v>233</v>
      </c>
      <c r="B1194" s="23" t="s">
        <v>241</v>
      </c>
      <c r="C1194" s="326" t="s">
        <v>278</v>
      </c>
      <c r="D1194" s="327"/>
      <c r="E1194" s="327"/>
      <c r="F1194" s="327"/>
      <c r="G1194" s="327"/>
    </row>
    <row r="1195" spans="1:7" s="21" customFormat="1" ht="39.75" customHeight="1" hidden="1">
      <c r="A1195" s="26"/>
      <c r="B1195" s="27"/>
      <c r="C1195" s="28"/>
      <c r="D1195" s="312"/>
      <c r="E1195" s="312"/>
      <c r="F1195" s="312"/>
      <c r="G1195" s="312"/>
    </row>
    <row r="1196" spans="1:7" s="21" customFormat="1" ht="33.75" customHeight="1" hidden="1">
      <c r="A1196" s="26" t="s">
        <v>234</v>
      </c>
      <c r="B1196" s="23" t="s">
        <v>242</v>
      </c>
      <c r="C1196" s="326" t="s">
        <v>279</v>
      </c>
      <c r="D1196" s="327"/>
      <c r="E1196" s="327"/>
      <c r="F1196" s="327"/>
      <c r="G1196" s="327"/>
    </row>
    <row r="1197" spans="1:7" s="21" customFormat="1" ht="34.5" customHeight="1" hidden="1">
      <c r="A1197" s="26"/>
      <c r="B1197" s="27"/>
      <c r="C1197" s="28"/>
      <c r="D1197" s="312"/>
      <c r="E1197" s="312"/>
      <c r="F1197" s="312"/>
      <c r="G1197" s="312"/>
    </row>
    <row r="1198" spans="1:7" s="21" customFormat="1" ht="41.25" customHeight="1" hidden="1">
      <c r="A1198" s="26" t="s">
        <v>232</v>
      </c>
      <c r="B1198" s="23" t="s">
        <v>241</v>
      </c>
      <c r="C1198" s="326" t="s">
        <v>280</v>
      </c>
      <c r="D1198" s="327"/>
      <c r="E1198" s="327"/>
      <c r="F1198" s="327"/>
      <c r="G1198" s="327"/>
    </row>
    <row r="1199" spans="1:7" s="21" customFormat="1" ht="45" customHeight="1" hidden="1">
      <c r="A1199" s="26" t="s">
        <v>188</v>
      </c>
      <c r="B1199" s="23" t="s">
        <v>240</v>
      </c>
      <c r="C1199" s="326" t="s">
        <v>281</v>
      </c>
      <c r="D1199" s="327"/>
      <c r="E1199" s="327"/>
      <c r="F1199" s="327"/>
      <c r="G1199" s="327"/>
    </row>
    <row r="1200" spans="1:7" s="21" customFormat="1" ht="51.75" customHeight="1" hidden="1">
      <c r="A1200" s="26" t="s">
        <v>187</v>
      </c>
      <c r="B1200" s="23" t="s">
        <v>243</v>
      </c>
      <c r="C1200" s="326" t="s">
        <v>282</v>
      </c>
      <c r="D1200" s="327"/>
      <c r="E1200" s="327"/>
      <c r="F1200" s="327"/>
      <c r="G1200" s="327"/>
    </row>
    <row r="1201" spans="1:7" s="21" customFormat="1" ht="30.75" customHeight="1" hidden="1">
      <c r="A1201" s="38"/>
      <c r="B1201" s="83"/>
      <c r="C1201" s="82"/>
      <c r="D1201" s="82"/>
      <c r="E1201" s="309"/>
      <c r="F1201" s="309"/>
      <c r="G1201" s="309"/>
    </row>
    <row r="1202" spans="1:7" s="21" customFormat="1" ht="7.5" customHeight="1" hidden="1">
      <c r="A1202" s="38"/>
      <c r="B1202" s="83"/>
      <c r="C1202" s="82"/>
      <c r="D1202" s="82"/>
      <c r="E1202" s="309"/>
      <c r="F1202" s="309"/>
      <c r="G1202" s="309"/>
    </row>
    <row r="1203" spans="1:7" s="21" customFormat="1" ht="33" customHeight="1" hidden="1">
      <c r="A1203" s="38"/>
      <c r="B1203" s="310"/>
      <c r="C1203" s="310"/>
      <c r="D1203" s="310"/>
      <c r="E1203" s="311"/>
      <c r="F1203" s="309"/>
      <c r="G1203" s="309"/>
    </row>
    <row r="1204" spans="1:7" s="21" customFormat="1" ht="5.25" customHeight="1" hidden="1">
      <c r="A1204" s="38"/>
      <c r="B1204" s="310"/>
      <c r="C1204" s="310"/>
      <c r="D1204" s="310"/>
      <c r="E1204" s="311"/>
      <c r="F1204" s="309"/>
      <c r="G1204" s="309"/>
    </row>
    <row r="1205" spans="1:7" s="21" customFormat="1" ht="33" customHeight="1" hidden="1">
      <c r="A1205" s="310"/>
      <c r="B1205" s="310"/>
      <c r="C1205" s="310"/>
      <c r="D1205" s="310"/>
      <c r="E1205" s="311"/>
      <c r="F1205" s="309"/>
      <c r="G1205" s="309"/>
    </row>
    <row r="1206" spans="1:7" s="21" customFormat="1" ht="35.25" customHeight="1" hidden="1">
      <c r="A1206" s="310"/>
      <c r="B1206" s="310"/>
      <c r="C1206" s="310"/>
      <c r="D1206" s="310"/>
      <c r="E1206" s="311"/>
      <c r="F1206" s="309"/>
      <c r="G1206" s="309"/>
    </row>
    <row r="1207" spans="1:7" s="21" customFormat="1" ht="33.75" customHeight="1" hidden="1">
      <c r="A1207" s="310"/>
      <c r="B1207" s="310"/>
      <c r="C1207" s="310"/>
      <c r="D1207" s="310"/>
      <c r="E1207" s="311"/>
      <c r="F1207" s="309"/>
      <c r="G1207" s="309"/>
    </row>
    <row r="1208" spans="1:7" ht="15.75" hidden="1">
      <c r="A1208" s="310"/>
      <c r="B1208" s="310"/>
      <c r="C1208" s="310"/>
      <c r="D1208" s="310"/>
      <c r="E1208" s="311"/>
      <c r="F1208" s="309"/>
      <c r="G1208" s="309"/>
    </row>
    <row r="1209" spans="1:7" ht="15.75" hidden="1">
      <c r="A1209" s="310"/>
      <c r="B1209" s="310"/>
      <c r="C1209" s="310"/>
      <c r="D1209" s="310"/>
      <c r="E1209" s="311"/>
      <c r="F1209" s="309"/>
      <c r="G1209" s="309"/>
    </row>
    <row r="1210" spans="1:7" ht="15.75" hidden="1">
      <c r="A1210" s="310"/>
      <c r="B1210" s="310"/>
      <c r="C1210" s="310"/>
      <c r="D1210" s="310"/>
      <c r="E1210" s="311"/>
      <c r="F1210" s="309"/>
      <c r="G1210" s="309"/>
    </row>
    <row r="1211" spans="1:7" ht="15.75" hidden="1">
      <c r="A1211" s="310"/>
      <c r="B1211" s="310"/>
      <c r="C1211" s="310"/>
      <c r="D1211" s="310"/>
      <c r="E1211" s="311"/>
      <c r="F1211" s="309"/>
      <c r="G1211" s="309"/>
    </row>
    <row r="1212" spans="1:7" ht="15.75" hidden="1">
      <c r="A1212" s="310"/>
      <c r="B1212" s="310"/>
      <c r="C1212" s="310"/>
      <c r="D1212" s="310"/>
      <c r="E1212" s="311"/>
      <c r="F1212" s="309"/>
      <c r="G1212" s="309"/>
    </row>
    <row r="1213" spans="1:7" ht="15.75" hidden="1">
      <c r="A1213" s="310"/>
      <c r="B1213" s="310"/>
      <c r="C1213" s="310"/>
      <c r="D1213" s="310"/>
      <c r="E1213" s="311"/>
      <c r="F1213" s="309"/>
      <c r="G1213" s="309"/>
    </row>
    <row r="1214" spans="1:7" ht="15.75" hidden="1">
      <c r="A1214" s="310"/>
      <c r="B1214" s="83"/>
      <c r="C1214" s="82"/>
      <c r="D1214" s="82"/>
      <c r="E1214" s="309"/>
      <c r="F1214" s="309"/>
      <c r="G1214" s="309"/>
    </row>
    <row r="1215" spans="1:7" ht="15.75" hidden="1">
      <c r="A1215" s="310"/>
      <c r="B1215" s="83"/>
      <c r="C1215" s="82"/>
      <c r="D1215" s="82"/>
      <c r="E1215" s="309"/>
      <c r="F1215" s="309"/>
      <c r="G1215" s="309"/>
    </row>
    <row r="1216" spans="1:7" ht="15.75" hidden="1">
      <c r="A1216" s="82"/>
      <c r="B1216" s="83"/>
      <c r="C1216" s="82"/>
      <c r="D1216" s="82"/>
      <c r="E1216" s="309"/>
      <c r="F1216" s="309"/>
      <c r="G1216" s="309"/>
    </row>
    <row r="1217" spans="1:7" ht="15.75" hidden="1">
      <c r="A1217" s="82"/>
      <c r="B1217" s="83"/>
      <c r="C1217" s="82"/>
      <c r="D1217" s="82"/>
      <c r="E1217" s="309"/>
      <c r="F1217" s="309"/>
      <c r="G1217" s="309"/>
    </row>
    <row r="1218" spans="1:7" ht="15.75" hidden="1">
      <c r="A1218" s="82"/>
      <c r="B1218" s="83"/>
      <c r="C1218" s="82"/>
      <c r="D1218" s="82"/>
      <c r="E1218" s="309"/>
      <c r="F1218" s="309"/>
      <c r="G1218" s="309"/>
    </row>
    <row r="1219" spans="1:7" ht="15.75" hidden="1">
      <c r="A1219" s="82"/>
      <c r="B1219" s="83"/>
      <c r="C1219" s="82"/>
      <c r="D1219" s="82"/>
      <c r="E1219" s="309"/>
      <c r="F1219" s="309"/>
      <c r="G1219" s="309"/>
    </row>
    <row r="1220" spans="1:7" ht="15.75" hidden="1">
      <c r="A1220" s="82"/>
      <c r="B1220" s="83"/>
      <c r="C1220" s="82"/>
      <c r="D1220" s="82"/>
      <c r="E1220" s="309"/>
      <c r="F1220" s="309"/>
      <c r="G1220" s="309"/>
    </row>
    <row r="1221" spans="1:7" ht="15" customHeight="1" hidden="1">
      <c r="A1221" s="82"/>
      <c r="B1221" s="83"/>
      <c r="C1221" s="82"/>
      <c r="D1221" s="82"/>
      <c r="E1221" s="309"/>
      <c r="F1221" s="309"/>
      <c r="G1221" s="309"/>
    </row>
    <row r="1222" spans="1:7" ht="15.75" hidden="1">
      <c r="A1222" s="82"/>
      <c r="B1222" s="83"/>
      <c r="C1222" s="82"/>
      <c r="D1222" s="82"/>
      <c r="E1222" s="309"/>
      <c r="F1222" s="309"/>
      <c r="G1222" s="309"/>
    </row>
    <row r="1223" spans="1:7" ht="15.75" hidden="1">
      <c r="A1223" s="82"/>
      <c r="B1223" s="83"/>
      <c r="C1223" s="82"/>
      <c r="D1223" s="82"/>
      <c r="E1223" s="309"/>
      <c r="F1223" s="309"/>
      <c r="G1223" s="309"/>
    </row>
    <row r="1224" spans="1:7" ht="15.75" hidden="1">
      <c r="A1224" s="82"/>
      <c r="B1224" s="83"/>
      <c r="C1224" s="82"/>
      <c r="D1224" s="82"/>
      <c r="E1224" s="309"/>
      <c r="F1224" s="309"/>
      <c r="G1224" s="309"/>
    </row>
    <row r="1225" spans="1:7" ht="15.75" hidden="1">
      <c r="A1225" s="82"/>
      <c r="B1225" s="83"/>
      <c r="C1225" s="82"/>
      <c r="D1225" s="82"/>
      <c r="E1225" s="309"/>
      <c r="F1225" s="309"/>
      <c r="G1225" s="309"/>
    </row>
    <row r="1226" spans="1:7" ht="15.75" hidden="1">
      <c r="A1226" s="82"/>
      <c r="B1226" s="83"/>
      <c r="C1226" s="82"/>
      <c r="D1226" s="82"/>
      <c r="E1226" s="309"/>
      <c r="F1226" s="309"/>
      <c r="G1226" s="309"/>
    </row>
    <row r="1227" spans="1:7" ht="15.75" hidden="1">
      <c r="A1227" s="82"/>
      <c r="B1227" s="83"/>
      <c r="C1227" s="82"/>
      <c r="D1227" s="82"/>
      <c r="E1227" s="309"/>
      <c r="F1227" s="309"/>
      <c r="G1227" s="309"/>
    </row>
    <row r="1228" spans="1:7" ht="15.75" hidden="1">
      <c r="A1228" s="82"/>
      <c r="B1228" s="83"/>
      <c r="C1228" s="82"/>
      <c r="D1228" s="82"/>
      <c r="E1228" s="309"/>
      <c r="F1228" s="309"/>
      <c r="G1228" s="309"/>
    </row>
    <row r="1229" spans="1:7" ht="15.75" hidden="1">
      <c r="A1229" s="82"/>
      <c r="B1229" s="83"/>
      <c r="C1229" s="82"/>
      <c r="D1229" s="82"/>
      <c r="E1229" s="309"/>
      <c r="F1229" s="309"/>
      <c r="G1229" s="309"/>
    </row>
    <row r="1230" spans="1:7" ht="15.75" hidden="1">
      <c r="A1230" s="82"/>
      <c r="B1230" s="83"/>
      <c r="C1230" s="82"/>
      <c r="D1230" s="82"/>
      <c r="E1230" s="309"/>
      <c r="F1230" s="309"/>
      <c r="G1230" s="309"/>
    </row>
    <row r="1231" spans="1:7" ht="15.75" hidden="1">
      <c r="A1231" s="82"/>
      <c r="B1231" s="83"/>
      <c r="C1231" s="82"/>
      <c r="D1231" s="82"/>
      <c r="E1231" s="309"/>
      <c r="F1231" s="309"/>
      <c r="G1231" s="309"/>
    </row>
    <row r="1232" spans="1:7" ht="15.75" hidden="1">
      <c r="A1232" s="82"/>
      <c r="B1232" s="83"/>
      <c r="C1232" s="82"/>
      <c r="D1232" s="82"/>
      <c r="E1232" s="309"/>
      <c r="F1232" s="309"/>
      <c r="G1232" s="309"/>
    </row>
    <row r="1233" spans="1:7" ht="15.75" hidden="1">
      <c r="A1233" s="82"/>
      <c r="B1233" s="83"/>
      <c r="C1233" s="82"/>
      <c r="D1233" s="82"/>
      <c r="E1233" s="309"/>
      <c r="F1233" s="309"/>
      <c r="G1233" s="309"/>
    </row>
    <row r="1234" spans="1:7" ht="15.75" hidden="1">
      <c r="A1234" s="82"/>
      <c r="B1234" s="83"/>
      <c r="C1234" s="82"/>
      <c r="D1234" s="82"/>
      <c r="E1234" s="309"/>
      <c r="F1234" s="309"/>
      <c r="G1234" s="309"/>
    </row>
    <row r="1235" spans="1:7" ht="15.75" hidden="1">
      <c r="A1235" s="82"/>
      <c r="B1235" s="83"/>
      <c r="C1235" s="82"/>
      <c r="D1235" s="82"/>
      <c r="E1235" s="309"/>
      <c r="F1235" s="309"/>
      <c r="G1235" s="309"/>
    </row>
    <row r="1236" spans="1:7" ht="15.75" hidden="1">
      <c r="A1236" s="82"/>
      <c r="B1236" s="83"/>
      <c r="C1236" s="82"/>
      <c r="D1236" s="82"/>
      <c r="E1236" s="309"/>
      <c r="F1236" s="309"/>
      <c r="G1236" s="309"/>
    </row>
    <row r="1237" spans="1:7" ht="15.75" hidden="1">
      <c r="A1237" s="82"/>
      <c r="B1237" s="83"/>
      <c r="C1237" s="82"/>
      <c r="D1237" s="82"/>
      <c r="E1237" s="309"/>
      <c r="F1237" s="309"/>
      <c r="G1237" s="309"/>
    </row>
    <row r="1238" spans="1:7" ht="15.75" hidden="1">
      <c r="A1238" s="82"/>
      <c r="B1238" s="83"/>
      <c r="C1238" s="82"/>
      <c r="D1238" s="82"/>
      <c r="E1238" s="309"/>
      <c r="F1238" s="309"/>
      <c r="G1238" s="309"/>
    </row>
    <row r="1239" spans="1:7" ht="15.75" hidden="1">
      <c r="A1239" s="82"/>
      <c r="B1239" s="83"/>
      <c r="C1239" s="82"/>
      <c r="D1239" s="82"/>
      <c r="E1239" s="309"/>
      <c r="F1239" s="309"/>
      <c r="G1239" s="309"/>
    </row>
    <row r="1240" spans="1:7" ht="15.75" hidden="1">
      <c r="A1240" s="82"/>
      <c r="B1240" s="83"/>
      <c r="C1240" s="82"/>
      <c r="D1240" s="82"/>
      <c r="E1240" s="309"/>
      <c r="F1240" s="309"/>
      <c r="G1240" s="309"/>
    </row>
    <row r="1241" spans="1:7" ht="15.75" hidden="1">
      <c r="A1241" s="82"/>
      <c r="B1241" s="83"/>
      <c r="C1241" s="82"/>
      <c r="D1241" s="82"/>
      <c r="E1241" s="309"/>
      <c r="F1241" s="309"/>
      <c r="G1241" s="309"/>
    </row>
    <row r="1242" spans="1:7" ht="15.75" hidden="1">
      <c r="A1242" s="82"/>
      <c r="B1242" s="83"/>
      <c r="C1242" s="82"/>
      <c r="D1242" s="82"/>
      <c r="E1242" s="309"/>
      <c r="F1242" s="309"/>
      <c r="G1242" s="309"/>
    </row>
    <row r="1243" spans="1:7" ht="15.75" hidden="1">
      <c r="A1243" s="82"/>
      <c r="B1243" s="83"/>
      <c r="C1243" s="82"/>
      <c r="D1243" s="82"/>
      <c r="E1243" s="309"/>
      <c r="F1243" s="309"/>
      <c r="G1243" s="309"/>
    </row>
    <row r="1244" spans="1:7" ht="15.75" hidden="1">
      <c r="A1244" s="82"/>
      <c r="B1244" s="83"/>
      <c r="C1244" s="82"/>
      <c r="D1244" s="82"/>
      <c r="E1244" s="309"/>
      <c r="F1244" s="309"/>
      <c r="G1244" s="309"/>
    </row>
    <row r="1245" spans="1:7" ht="15.75" hidden="1">
      <c r="A1245" s="82"/>
      <c r="B1245" s="83"/>
      <c r="C1245" s="82"/>
      <c r="D1245" s="82"/>
      <c r="E1245" s="309"/>
      <c r="F1245" s="309"/>
      <c r="G1245" s="309"/>
    </row>
    <row r="1246" spans="1:7" ht="15.75" hidden="1">
      <c r="A1246" s="82"/>
      <c r="B1246" s="83"/>
      <c r="C1246" s="82"/>
      <c r="D1246" s="82"/>
      <c r="E1246" s="309"/>
      <c r="F1246" s="309"/>
      <c r="G1246" s="309"/>
    </row>
    <row r="1247" spans="1:7" ht="15.75" hidden="1">
      <c r="A1247" s="82"/>
      <c r="B1247" s="83"/>
      <c r="C1247" s="82"/>
      <c r="D1247" s="82"/>
      <c r="E1247" s="309"/>
      <c r="F1247" s="309"/>
      <c r="G1247" s="309"/>
    </row>
    <row r="1248" spans="1:7" ht="15.75" hidden="1">
      <c r="A1248" s="82"/>
      <c r="B1248" s="83"/>
      <c r="C1248" s="82"/>
      <c r="D1248" s="82"/>
      <c r="E1248" s="309"/>
      <c r="F1248" s="309"/>
      <c r="G1248" s="309"/>
    </row>
    <row r="1249" spans="1:7" ht="15.75" hidden="1">
      <c r="A1249" s="82"/>
      <c r="B1249" s="83"/>
      <c r="C1249" s="82"/>
      <c r="D1249" s="82"/>
      <c r="E1249" s="309"/>
      <c r="F1249" s="309"/>
      <c r="G1249" s="309"/>
    </row>
    <row r="1250" spans="1:7" ht="15.75" hidden="1">
      <c r="A1250" s="82"/>
      <c r="B1250" s="83"/>
      <c r="C1250" s="82"/>
      <c r="D1250" s="82"/>
      <c r="E1250" s="309"/>
      <c r="F1250" s="309"/>
      <c r="G1250" s="309"/>
    </row>
    <row r="1251" spans="1:7" ht="15.75" hidden="1">
      <c r="A1251" s="82"/>
      <c r="B1251" s="83"/>
      <c r="C1251" s="82"/>
      <c r="D1251" s="82"/>
      <c r="E1251" s="309"/>
      <c r="F1251" s="309"/>
      <c r="G1251" s="309"/>
    </row>
    <row r="1252" spans="1:7" ht="15.75" hidden="1">
      <c r="A1252" s="82"/>
      <c r="B1252" s="83"/>
      <c r="C1252" s="82"/>
      <c r="D1252" s="82"/>
      <c r="E1252" s="309"/>
      <c r="F1252" s="309"/>
      <c r="G1252" s="309"/>
    </row>
    <row r="1253" spans="1:7" ht="15.75" hidden="1">
      <c r="A1253" s="82"/>
      <c r="B1253" s="83"/>
      <c r="C1253" s="82"/>
      <c r="D1253" s="82"/>
      <c r="E1253" s="309"/>
      <c r="F1253" s="309"/>
      <c r="G1253" s="309"/>
    </row>
    <row r="1254" spans="1:7" ht="15.75" hidden="1">
      <c r="A1254" s="82"/>
      <c r="B1254" s="83"/>
      <c r="C1254" s="82"/>
      <c r="D1254" s="82"/>
      <c r="E1254" s="309"/>
      <c r="F1254" s="309"/>
      <c r="G1254" s="309"/>
    </row>
    <row r="1255" spans="1:7" ht="15.75" hidden="1">
      <c r="A1255" s="82"/>
      <c r="B1255" s="83"/>
      <c r="C1255" s="82"/>
      <c r="D1255" s="82"/>
      <c r="E1255" s="309"/>
      <c r="F1255" s="309"/>
      <c r="G1255" s="309"/>
    </row>
    <row r="1256" spans="1:7" ht="15.75" hidden="1">
      <c r="A1256" s="82"/>
      <c r="B1256" s="83"/>
      <c r="C1256" s="82"/>
      <c r="D1256" s="82"/>
      <c r="E1256" s="309"/>
      <c r="F1256" s="309"/>
      <c r="G1256" s="309"/>
    </row>
    <row r="1257" spans="1:7" ht="15.75" hidden="1">
      <c r="A1257" s="82"/>
      <c r="B1257" s="83"/>
      <c r="C1257" s="82"/>
      <c r="D1257" s="82"/>
      <c r="E1257" s="309"/>
      <c r="F1257" s="309"/>
      <c r="G1257" s="309"/>
    </row>
    <row r="1258" spans="1:7" ht="15.75" hidden="1">
      <c r="A1258" s="82"/>
      <c r="B1258" s="83"/>
      <c r="C1258" s="82"/>
      <c r="D1258" s="82"/>
      <c r="E1258" s="309"/>
      <c r="F1258" s="309"/>
      <c r="G1258" s="309"/>
    </row>
    <row r="1259" spans="1:7" ht="15.75">
      <c r="A1259" s="82"/>
      <c r="B1259" s="83"/>
      <c r="C1259" s="82"/>
      <c r="D1259" s="82"/>
      <c r="E1259" s="309"/>
      <c r="F1259" s="309"/>
      <c r="G1259" s="309"/>
    </row>
    <row r="1260" spans="1:7" ht="15.75">
      <c r="A1260" s="82"/>
      <c r="B1260" s="83"/>
      <c r="C1260" s="82"/>
      <c r="D1260" s="82"/>
      <c r="E1260" s="309"/>
      <c r="F1260" s="309"/>
      <c r="G1260" s="309"/>
    </row>
    <row r="1261" spans="1:7" ht="15.75">
      <c r="A1261" s="82"/>
      <c r="B1261" s="83"/>
      <c r="C1261" s="82"/>
      <c r="D1261" s="82"/>
      <c r="E1261" s="309"/>
      <c r="F1261" s="309"/>
      <c r="G1261" s="309"/>
    </row>
    <row r="1262" spans="1:7" ht="15.75">
      <c r="A1262" s="82"/>
      <c r="B1262" s="83"/>
      <c r="C1262" s="82"/>
      <c r="D1262" s="82"/>
      <c r="E1262" s="309"/>
      <c r="F1262" s="309"/>
      <c r="G1262" s="309"/>
    </row>
    <row r="1263" spans="1:7" ht="15.75">
      <c r="A1263" s="82"/>
      <c r="B1263" s="83"/>
      <c r="C1263" s="82"/>
      <c r="D1263" s="82"/>
      <c r="E1263" s="309"/>
      <c r="F1263" s="309"/>
      <c r="G1263" s="309"/>
    </row>
    <row r="1264" spans="1:7" ht="15.75">
      <c r="A1264" s="82"/>
      <c r="B1264" s="83"/>
      <c r="C1264" s="82"/>
      <c r="D1264" s="82"/>
      <c r="E1264" s="309"/>
      <c r="F1264" s="309"/>
      <c r="G1264" s="309"/>
    </row>
    <row r="1265" spans="1:7" ht="15.75">
      <c r="A1265" s="82"/>
      <c r="B1265" s="83"/>
      <c r="C1265" s="82"/>
      <c r="D1265" s="82"/>
      <c r="E1265" s="309"/>
      <c r="F1265" s="309"/>
      <c r="G1265" s="309"/>
    </row>
    <row r="1266" spans="1:7" ht="15.75">
      <c r="A1266" s="82"/>
      <c r="B1266" s="83"/>
      <c r="C1266" s="82"/>
      <c r="D1266" s="82"/>
      <c r="E1266" s="309"/>
      <c r="F1266" s="309"/>
      <c r="G1266" s="309"/>
    </row>
    <row r="1267" spans="1:7" ht="15.75">
      <c r="A1267" s="82"/>
      <c r="B1267" s="83"/>
      <c r="C1267" s="82"/>
      <c r="D1267" s="82"/>
      <c r="E1267" s="309"/>
      <c r="F1267" s="309"/>
      <c r="G1267" s="309"/>
    </row>
    <row r="1268" spans="1:7" ht="15.75">
      <c r="A1268" s="82"/>
      <c r="B1268" s="83"/>
      <c r="C1268" s="82"/>
      <c r="D1268" s="82"/>
      <c r="E1268" s="309"/>
      <c r="F1268" s="309"/>
      <c r="G1268" s="309"/>
    </row>
    <row r="1269" spans="1:7" ht="15.75">
      <c r="A1269" s="82"/>
      <c r="B1269" s="83"/>
      <c r="C1269" s="82"/>
      <c r="D1269" s="82"/>
      <c r="E1269" s="309"/>
      <c r="F1269" s="309"/>
      <c r="G1269" s="309"/>
    </row>
    <row r="1270" spans="1:7" ht="15.75">
      <c r="A1270" s="82"/>
      <c r="B1270" s="83"/>
      <c r="C1270" s="82"/>
      <c r="D1270" s="82"/>
      <c r="E1270" s="309"/>
      <c r="F1270" s="309"/>
      <c r="G1270" s="309"/>
    </row>
    <row r="1271" spans="1:7" ht="15.75">
      <c r="A1271" s="82"/>
      <c r="B1271" s="83"/>
      <c r="C1271" s="82"/>
      <c r="D1271" s="82"/>
      <c r="E1271" s="309"/>
      <c r="F1271" s="309"/>
      <c r="G1271" s="309"/>
    </row>
    <row r="1272" spans="1:7" ht="15.75">
      <c r="A1272" s="82"/>
      <c r="B1272" s="83"/>
      <c r="C1272" s="82"/>
      <c r="D1272" s="82"/>
      <c r="E1272" s="309"/>
      <c r="F1272" s="309"/>
      <c r="G1272" s="309"/>
    </row>
    <row r="1273" spans="1:7" ht="15.75">
      <c r="A1273" s="82"/>
      <c r="B1273" s="83"/>
      <c r="C1273" s="82"/>
      <c r="D1273" s="82"/>
      <c r="E1273" s="309"/>
      <c r="F1273" s="309"/>
      <c r="G1273" s="309"/>
    </row>
    <row r="1274" spans="1:7" ht="15.75">
      <c r="A1274" s="82"/>
      <c r="B1274" s="83"/>
      <c r="C1274" s="82"/>
      <c r="D1274" s="82"/>
      <c r="E1274" s="309"/>
      <c r="F1274" s="309"/>
      <c r="G1274" s="309"/>
    </row>
    <row r="1275" spans="1:7" ht="15.75">
      <c r="A1275" s="82"/>
      <c r="B1275" s="83"/>
      <c r="C1275" s="82"/>
      <c r="D1275" s="82"/>
      <c r="E1275" s="309"/>
      <c r="F1275" s="309"/>
      <c r="G1275" s="309"/>
    </row>
    <row r="1276" spans="1:7" ht="15.75">
      <c r="A1276" s="82"/>
      <c r="B1276" s="83"/>
      <c r="C1276" s="82"/>
      <c r="D1276" s="82"/>
      <c r="E1276" s="309"/>
      <c r="F1276" s="309"/>
      <c r="G1276" s="309"/>
    </row>
    <row r="1277" spans="1:7" ht="15.75">
      <c r="A1277" s="82"/>
      <c r="B1277" s="83"/>
      <c r="C1277" s="82"/>
      <c r="D1277" s="82"/>
      <c r="E1277" s="309"/>
      <c r="F1277" s="309"/>
      <c r="G1277" s="309"/>
    </row>
    <row r="1278" spans="1:7" ht="15.75">
      <c r="A1278" s="82"/>
      <c r="B1278" s="83"/>
      <c r="C1278" s="82"/>
      <c r="D1278" s="82"/>
      <c r="E1278" s="309"/>
      <c r="F1278" s="309"/>
      <c r="G1278" s="309"/>
    </row>
    <row r="1279" spans="1:7" ht="15.75">
      <c r="A1279" s="82"/>
      <c r="B1279" s="83"/>
      <c r="C1279" s="82"/>
      <c r="D1279" s="82"/>
      <c r="E1279" s="309"/>
      <c r="F1279" s="309"/>
      <c r="G1279" s="309"/>
    </row>
    <row r="1280" spans="1:7" ht="15.75">
      <c r="A1280" s="82"/>
      <c r="B1280" s="83"/>
      <c r="C1280" s="82"/>
      <c r="D1280" s="82"/>
      <c r="E1280" s="309"/>
      <c r="F1280" s="309"/>
      <c r="G1280" s="309"/>
    </row>
    <row r="1281" spans="1:7" ht="15.75">
      <c r="A1281" s="82"/>
      <c r="B1281" s="83"/>
      <c r="C1281" s="82"/>
      <c r="D1281" s="82"/>
      <c r="E1281" s="309"/>
      <c r="F1281" s="309"/>
      <c r="G1281" s="309"/>
    </row>
    <row r="1282" spans="1:7" ht="15.75">
      <c r="A1282" s="82"/>
      <c r="B1282" s="83"/>
      <c r="C1282" s="82"/>
      <c r="D1282" s="82"/>
      <c r="E1282" s="309"/>
      <c r="F1282" s="309"/>
      <c r="G1282" s="309"/>
    </row>
    <row r="1283" spans="1:7" ht="15.75">
      <c r="A1283" s="82"/>
      <c r="B1283" s="83"/>
      <c r="C1283" s="82"/>
      <c r="D1283" s="82"/>
      <c r="E1283" s="309"/>
      <c r="F1283" s="309"/>
      <c r="G1283" s="309"/>
    </row>
    <row r="1284" spans="1:7" ht="15.75">
      <c r="A1284" s="82"/>
      <c r="B1284" s="83"/>
      <c r="C1284" s="82"/>
      <c r="D1284" s="82"/>
      <c r="E1284" s="309"/>
      <c r="F1284" s="309"/>
      <c r="G1284" s="309"/>
    </row>
    <row r="1285" spans="1:7" ht="15.75">
      <c r="A1285" s="82"/>
      <c r="B1285" s="83"/>
      <c r="C1285" s="82"/>
      <c r="D1285" s="82"/>
      <c r="E1285" s="309"/>
      <c r="F1285" s="309"/>
      <c r="G1285" s="309"/>
    </row>
    <row r="1286" spans="1:7" ht="15.75">
      <c r="A1286" s="82"/>
      <c r="B1286" s="83"/>
      <c r="C1286" s="82"/>
      <c r="D1286" s="82"/>
      <c r="E1286" s="309"/>
      <c r="F1286" s="309"/>
      <c r="G1286" s="309"/>
    </row>
    <row r="1287" spans="1:7" ht="15.75">
      <c r="A1287" s="82"/>
      <c r="B1287" s="83"/>
      <c r="C1287" s="82"/>
      <c r="D1287" s="82"/>
      <c r="E1287" s="309"/>
      <c r="F1287" s="309"/>
      <c r="G1287" s="309"/>
    </row>
    <row r="1288" spans="1:7" ht="15.75">
      <c r="A1288" s="82"/>
      <c r="B1288" s="83"/>
      <c r="C1288" s="82"/>
      <c r="D1288" s="82"/>
      <c r="E1288" s="309"/>
      <c r="F1288" s="309"/>
      <c r="G1288" s="309"/>
    </row>
    <row r="1289" spans="1:7" ht="15.75">
      <c r="A1289" s="82"/>
      <c r="B1289" s="83"/>
      <c r="C1289" s="82"/>
      <c r="D1289" s="82"/>
      <c r="E1289" s="309"/>
      <c r="F1289" s="309"/>
      <c r="G1289" s="309"/>
    </row>
    <row r="1290" spans="1:7" ht="15.75">
      <c r="A1290" s="82"/>
      <c r="B1290" s="83"/>
      <c r="C1290" s="82"/>
      <c r="D1290" s="82"/>
      <c r="E1290" s="309"/>
      <c r="F1290" s="309"/>
      <c r="G1290" s="309"/>
    </row>
    <row r="1291" spans="1:7" ht="15.75">
      <c r="A1291" s="82"/>
      <c r="B1291" s="83"/>
      <c r="C1291" s="82"/>
      <c r="D1291" s="82"/>
      <c r="E1291" s="309"/>
      <c r="F1291" s="309"/>
      <c r="G1291" s="309"/>
    </row>
    <row r="1292" spans="1:7" ht="15.75">
      <c r="A1292" s="82"/>
      <c r="B1292" s="83"/>
      <c r="C1292" s="82"/>
      <c r="D1292" s="82"/>
      <c r="E1292" s="309"/>
      <c r="F1292" s="309"/>
      <c r="G1292" s="309"/>
    </row>
    <row r="1293" spans="1:7" ht="15.75">
      <c r="A1293" s="82"/>
      <c r="B1293" s="83"/>
      <c r="C1293" s="82"/>
      <c r="D1293" s="82"/>
      <c r="E1293" s="309"/>
      <c r="F1293" s="309"/>
      <c r="G1293" s="309"/>
    </row>
    <row r="1294" spans="1:7" ht="15.75">
      <c r="A1294" s="82"/>
      <c r="B1294" s="83"/>
      <c r="C1294" s="82"/>
      <c r="D1294" s="82"/>
      <c r="E1294" s="309"/>
      <c r="F1294" s="309"/>
      <c r="G1294" s="309"/>
    </row>
    <row r="1295" spans="1:7" ht="15.75">
      <c r="A1295" s="82"/>
      <c r="B1295" s="83"/>
      <c r="C1295" s="82"/>
      <c r="D1295" s="82"/>
      <c r="E1295" s="309"/>
      <c r="F1295" s="309"/>
      <c r="G1295" s="309"/>
    </row>
    <row r="1296" spans="1:7" ht="15.75">
      <c r="A1296" s="82"/>
      <c r="B1296" s="83"/>
      <c r="C1296" s="82"/>
      <c r="D1296" s="82"/>
      <c r="E1296" s="309"/>
      <c r="F1296" s="309"/>
      <c r="G1296" s="309"/>
    </row>
    <row r="1297" spans="1:7" ht="15.75">
      <c r="A1297" s="82"/>
      <c r="B1297" s="83"/>
      <c r="C1297" s="82"/>
      <c r="D1297" s="82"/>
      <c r="E1297" s="309"/>
      <c r="F1297" s="309"/>
      <c r="G1297" s="309"/>
    </row>
    <row r="1298" spans="1:7" ht="15.75">
      <c r="A1298" s="82"/>
      <c r="B1298" s="83"/>
      <c r="C1298" s="82"/>
      <c r="D1298" s="82"/>
      <c r="E1298" s="309"/>
      <c r="F1298" s="309"/>
      <c r="G1298" s="309"/>
    </row>
    <row r="1299" spans="1:7" ht="15.75">
      <c r="A1299" s="82"/>
      <c r="B1299" s="83"/>
      <c r="C1299" s="82"/>
      <c r="D1299" s="82"/>
      <c r="E1299" s="309"/>
      <c r="F1299" s="309"/>
      <c r="G1299" s="309"/>
    </row>
    <row r="1300" spans="1:7" ht="15.75">
      <c r="A1300" s="82"/>
      <c r="B1300" s="83"/>
      <c r="C1300" s="82"/>
      <c r="D1300" s="82"/>
      <c r="E1300" s="309"/>
      <c r="F1300" s="309"/>
      <c r="G1300" s="309"/>
    </row>
    <row r="1301" spans="1:7" ht="15.75">
      <c r="A1301" s="82"/>
      <c r="B1301" s="83"/>
      <c r="C1301" s="82"/>
      <c r="D1301" s="82"/>
      <c r="E1301" s="309"/>
      <c r="F1301" s="309"/>
      <c r="G1301" s="309"/>
    </row>
    <row r="1302" spans="1:7" ht="15.75">
      <c r="A1302" s="82"/>
      <c r="B1302" s="83"/>
      <c r="C1302" s="82"/>
      <c r="D1302" s="82"/>
      <c r="E1302" s="309"/>
      <c r="F1302" s="309"/>
      <c r="G1302" s="309"/>
    </row>
    <row r="1303" spans="1:7" ht="15.75">
      <c r="A1303" s="82"/>
      <c r="B1303" s="83"/>
      <c r="C1303" s="82"/>
      <c r="D1303" s="82"/>
      <c r="E1303" s="309"/>
      <c r="F1303" s="309"/>
      <c r="G1303" s="309"/>
    </row>
    <row r="1304" spans="1:7" ht="15.75">
      <c r="A1304" s="82"/>
      <c r="B1304" s="83"/>
      <c r="C1304" s="82"/>
      <c r="D1304" s="82"/>
      <c r="E1304" s="309"/>
      <c r="F1304" s="309"/>
      <c r="G1304" s="309"/>
    </row>
    <row r="1305" spans="1:7" ht="15.75">
      <c r="A1305" s="82"/>
      <c r="B1305" s="83"/>
      <c r="C1305" s="82"/>
      <c r="D1305" s="82"/>
      <c r="E1305" s="309"/>
      <c r="F1305" s="309"/>
      <c r="G1305" s="309"/>
    </row>
    <row r="1306" spans="1:7" ht="15.75">
      <c r="A1306" s="82"/>
      <c r="B1306" s="83"/>
      <c r="C1306" s="82"/>
      <c r="D1306" s="82"/>
      <c r="E1306" s="309"/>
      <c r="F1306" s="309"/>
      <c r="G1306" s="309"/>
    </row>
    <row r="1307" spans="1:7" ht="15.75">
      <c r="A1307" s="82"/>
      <c r="B1307" s="83"/>
      <c r="C1307" s="82"/>
      <c r="D1307" s="82"/>
      <c r="E1307" s="309"/>
      <c r="F1307" s="309"/>
      <c r="G1307" s="309"/>
    </row>
    <row r="1308" spans="1:7" ht="15.75">
      <c r="A1308" s="82"/>
      <c r="B1308" s="83"/>
      <c r="C1308" s="82"/>
      <c r="D1308" s="82"/>
      <c r="E1308" s="309"/>
      <c r="F1308" s="309"/>
      <c r="G1308" s="309"/>
    </row>
    <row r="1309" spans="1:7" ht="15.75">
      <c r="A1309" s="82"/>
      <c r="B1309" s="83"/>
      <c r="C1309" s="82"/>
      <c r="D1309" s="82"/>
      <c r="E1309" s="309"/>
      <c r="F1309" s="309"/>
      <c r="G1309" s="309"/>
    </row>
    <row r="1310" spans="1:7" ht="15.75">
      <c r="A1310" s="82"/>
      <c r="B1310" s="83"/>
      <c r="C1310" s="82"/>
      <c r="D1310" s="82"/>
      <c r="E1310" s="309"/>
      <c r="F1310" s="309"/>
      <c r="G1310" s="309"/>
    </row>
    <row r="1311" spans="1:7" ht="15.75">
      <c r="A1311" s="82"/>
      <c r="B1311" s="83"/>
      <c r="C1311" s="82"/>
      <c r="D1311" s="82"/>
      <c r="E1311" s="309"/>
      <c r="F1311" s="309"/>
      <c r="G1311" s="309"/>
    </row>
    <row r="1312" spans="1:7" ht="15.75">
      <c r="A1312" s="82"/>
      <c r="B1312" s="83"/>
      <c r="C1312" s="82"/>
      <c r="D1312" s="82"/>
      <c r="E1312" s="309"/>
      <c r="F1312" s="309"/>
      <c r="G1312" s="309"/>
    </row>
    <row r="1313" spans="1:7" ht="15.75">
      <c r="A1313" s="82"/>
      <c r="B1313" s="83"/>
      <c r="C1313" s="82"/>
      <c r="D1313" s="82"/>
      <c r="E1313" s="309"/>
      <c r="F1313" s="309"/>
      <c r="G1313" s="309"/>
    </row>
    <row r="1314" spans="1:7" ht="15.75">
      <c r="A1314" s="82"/>
      <c r="B1314" s="83"/>
      <c r="C1314" s="82"/>
      <c r="D1314" s="82"/>
      <c r="E1314" s="309"/>
      <c r="F1314" s="309"/>
      <c r="G1314" s="309"/>
    </row>
    <row r="1315" spans="1:7" ht="15.75">
      <c r="A1315" s="82"/>
      <c r="B1315" s="83"/>
      <c r="C1315" s="82"/>
      <c r="D1315" s="82"/>
      <c r="E1315" s="309"/>
      <c r="F1315" s="309"/>
      <c r="G1315" s="309"/>
    </row>
    <row r="1316" spans="1:7" ht="15.75">
      <c r="A1316" s="82"/>
      <c r="B1316" s="83"/>
      <c r="C1316" s="82"/>
      <c r="D1316" s="82"/>
      <c r="E1316" s="309"/>
      <c r="F1316" s="309"/>
      <c r="G1316" s="309"/>
    </row>
    <row r="1317" spans="1:7" ht="15.75">
      <c r="A1317" s="82"/>
      <c r="B1317" s="83"/>
      <c r="C1317" s="82"/>
      <c r="D1317" s="82"/>
      <c r="E1317" s="309"/>
      <c r="F1317" s="309"/>
      <c r="G1317" s="309"/>
    </row>
    <row r="1318" spans="1:7" ht="15.75">
      <c r="A1318" s="82"/>
      <c r="B1318" s="83"/>
      <c r="C1318" s="82"/>
      <c r="D1318" s="82"/>
      <c r="E1318" s="309"/>
      <c r="F1318" s="309"/>
      <c r="G1318" s="309"/>
    </row>
    <row r="1319" spans="1:7" ht="15.75">
      <c r="A1319" s="82"/>
      <c r="B1319" s="83"/>
      <c r="C1319" s="82"/>
      <c r="D1319" s="82"/>
      <c r="E1319" s="309"/>
      <c r="F1319" s="309"/>
      <c r="G1319" s="309"/>
    </row>
    <row r="1320" spans="1:7" ht="15.75">
      <c r="A1320" s="82"/>
      <c r="B1320" s="83"/>
      <c r="C1320" s="82"/>
      <c r="D1320" s="82"/>
      <c r="E1320" s="309"/>
      <c r="F1320" s="309"/>
      <c r="G1320" s="309"/>
    </row>
    <row r="1321" spans="1:7" ht="15.75">
      <c r="A1321" s="82"/>
      <c r="B1321" s="83"/>
      <c r="C1321" s="82"/>
      <c r="D1321" s="82"/>
      <c r="E1321" s="309"/>
      <c r="F1321" s="309"/>
      <c r="G1321" s="309"/>
    </row>
    <row r="1322" spans="1:7" ht="15.75">
      <c r="A1322" s="82"/>
      <c r="B1322" s="83"/>
      <c r="C1322" s="82"/>
      <c r="D1322" s="82"/>
      <c r="E1322" s="309"/>
      <c r="F1322" s="309"/>
      <c r="G1322" s="309"/>
    </row>
    <row r="1323" spans="1:7" ht="15.75">
      <c r="A1323" s="82"/>
      <c r="B1323" s="83"/>
      <c r="C1323" s="82"/>
      <c r="D1323" s="82"/>
      <c r="E1323" s="309"/>
      <c r="F1323" s="309"/>
      <c r="G1323" s="309"/>
    </row>
    <row r="1324" spans="1:7" ht="15.75">
      <c r="A1324" s="82"/>
      <c r="B1324" s="83"/>
      <c r="C1324" s="82"/>
      <c r="D1324" s="82"/>
      <c r="E1324" s="309"/>
      <c r="F1324" s="309"/>
      <c r="G1324" s="309"/>
    </row>
    <row r="1325" spans="1:7" ht="15.75">
      <c r="A1325" s="82"/>
      <c r="B1325" s="83"/>
      <c r="C1325" s="82"/>
      <c r="D1325" s="82"/>
      <c r="E1325" s="309"/>
      <c r="F1325" s="309"/>
      <c r="G1325" s="309"/>
    </row>
    <row r="1326" spans="1:7" ht="15.75">
      <c r="A1326" s="82"/>
      <c r="B1326" s="83"/>
      <c r="C1326" s="82"/>
      <c r="D1326" s="82"/>
      <c r="E1326" s="309"/>
      <c r="F1326" s="309"/>
      <c r="G1326" s="309"/>
    </row>
    <row r="1327" spans="1:7" ht="15.75">
      <c r="A1327" s="82"/>
      <c r="B1327" s="83"/>
      <c r="C1327" s="82"/>
      <c r="D1327" s="82"/>
      <c r="E1327" s="309"/>
      <c r="F1327" s="309"/>
      <c r="G1327" s="309"/>
    </row>
    <row r="1328" spans="1:7" ht="15.75">
      <c r="A1328" s="82"/>
      <c r="B1328" s="83"/>
      <c r="C1328" s="82"/>
      <c r="D1328" s="82"/>
      <c r="E1328" s="309"/>
      <c r="F1328" s="309"/>
      <c r="G1328" s="309"/>
    </row>
    <row r="1329" spans="1:7" ht="15.75">
      <c r="A1329" s="82"/>
      <c r="B1329" s="83"/>
      <c r="C1329" s="82"/>
      <c r="D1329" s="82"/>
      <c r="E1329" s="309"/>
      <c r="F1329" s="309"/>
      <c r="G1329" s="309"/>
    </row>
    <row r="1330" spans="1:7" ht="15.75">
      <c r="A1330" s="82"/>
      <c r="B1330" s="83"/>
      <c r="C1330" s="82"/>
      <c r="D1330" s="82"/>
      <c r="E1330" s="309"/>
      <c r="F1330" s="309"/>
      <c r="G1330" s="309"/>
    </row>
    <row r="1331" spans="1:7" ht="15.75">
      <c r="A1331" s="82"/>
      <c r="B1331" s="83"/>
      <c r="C1331" s="82"/>
      <c r="D1331" s="82"/>
      <c r="E1331" s="309"/>
      <c r="F1331" s="309"/>
      <c r="G1331" s="309"/>
    </row>
    <row r="1332" spans="1:7" ht="15.75">
      <c r="A1332" s="82"/>
      <c r="B1332" s="83"/>
      <c r="C1332" s="82"/>
      <c r="D1332" s="82"/>
      <c r="E1332" s="309"/>
      <c r="F1332" s="309"/>
      <c r="G1332" s="309"/>
    </row>
    <row r="1333" spans="1:7" ht="15.75">
      <c r="A1333" s="82"/>
      <c r="B1333" s="83"/>
      <c r="C1333" s="82"/>
      <c r="D1333" s="82"/>
      <c r="E1333" s="309"/>
      <c r="F1333" s="309"/>
      <c r="G1333" s="309"/>
    </row>
    <row r="1334" spans="1:7" ht="15.75">
      <c r="A1334" s="82"/>
      <c r="B1334" s="83"/>
      <c r="C1334" s="82"/>
      <c r="D1334" s="82"/>
      <c r="E1334" s="309"/>
      <c r="F1334" s="309"/>
      <c r="G1334" s="309"/>
    </row>
    <row r="1335" spans="1:7" ht="15.75">
      <c r="A1335" s="82"/>
      <c r="B1335" s="83"/>
      <c r="C1335" s="82"/>
      <c r="D1335" s="82"/>
      <c r="E1335" s="309"/>
      <c r="F1335" s="309"/>
      <c r="G1335" s="309"/>
    </row>
    <row r="1336" spans="1:7" ht="15.75">
      <c r="A1336" s="82"/>
      <c r="B1336" s="83"/>
      <c r="C1336" s="82"/>
      <c r="D1336" s="82"/>
      <c r="E1336" s="309"/>
      <c r="F1336" s="309"/>
      <c r="G1336" s="309"/>
    </row>
    <row r="1337" spans="1:7" ht="15.75">
      <c r="A1337" s="82"/>
      <c r="B1337" s="83"/>
      <c r="C1337" s="82"/>
      <c r="D1337" s="82"/>
      <c r="E1337" s="309"/>
      <c r="F1337" s="309"/>
      <c r="G1337" s="309"/>
    </row>
    <row r="1338" spans="1:7" ht="15.75">
      <c r="A1338" s="82"/>
      <c r="B1338" s="83"/>
      <c r="C1338" s="82"/>
      <c r="D1338" s="82"/>
      <c r="E1338" s="309"/>
      <c r="F1338" s="309"/>
      <c r="G1338" s="309"/>
    </row>
    <row r="1339" spans="1:7" ht="15.75">
      <c r="A1339" s="82"/>
      <c r="B1339" s="83"/>
      <c r="C1339" s="82"/>
      <c r="D1339" s="82"/>
      <c r="E1339" s="309"/>
      <c r="F1339" s="309"/>
      <c r="G1339" s="309"/>
    </row>
    <row r="1340" spans="1:7" ht="15.75">
      <c r="A1340" s="82"/>
      <c r="B1340" s="83"/>
      <c r="C1340" s="82"/>
      <c r="D1340" s="82"/>
      <c r="E1340" s="309"/>
      <c r="F1340" s="309"/>
      <c r="G1340" s="309"/>
    </row>
    <row r="1341" spans="1:7" ht="15.75">
      <c r="A1341" s="82"/>
      <c r="B1341" s="83"/>
      <c r="C1341" s="82"/>
      <c r="D1341" s="82"/>
      <c r="E1341" s="309"/>
      <c r="F1341" s="309"/>
      <c r="G1341" s="309"/>
    </row>
    <row r="1342" spans="1:7" ht="15.75">
      <c r="A1342" s="82"/>
      <c r="B1342" s="83"/>
      <c r="C1342" s="82"/>
      <c r="D1342" s="82"/>
      <c r="E1342" s="309"/>
      <c r="F1342" s="309"/>
      <c r="G1342" s="309"/>
    </row>
    <row r="1343" spans="1:7" ht="15.75">
      <c r="A1343" s="82"/>
      <c r="B1343" s="83"/>
      <c r="C1343" s="82"/>
      <c r="D1343" s="82"/>
      <c r="E1343" s="309"/>
      <c r="F1343" s="309"/>
      <c r="G1343" s="309"/>
    </row>
    <row r="1344" spans="1:7" ht="15.75">
      <c r="A1344" s="82"/>
      <c r="B1344" s="83"/>
      <c r="C1344" s="82"/>
      <c r="D1344" s="82"/>
      <c r="E1344" s="309"/>
      <c r="F1344" s="309"/>
      <c r="G1344" s="309"/>
    </row>
    <row r="1345" spans="1:7" ht="15.75">
      <c r="A1345" s="82"/>
      <c r="B1345" s="83"/>
      <c r="C1345" s="82"/>
      <c r="D1345" s="82"/>
      <c r="E1345" s="309"/>
      <c r="F1345" s="309"/>
      <c r="G1345" s="309"/>
    </row>
    <row r="1346" spans="1:7" ht="15.75">
      <c r="A1346" s="82"/>
      <c r="B1346" s="83"/>
      <c r="C1346" s="82"/>
      <c r="D1346" s="82"/>
      <c r="E1346" s="309"/>
      <c r="F1346" s="309"/>
      <c r="G1346" s="309"/>
    </row>
    <row r="1347" spans="1:7" ht="15.75">
      <c r="A1347" s="82"/>
      <c r="B1347" s="83"/>
      <c r="C1347" s="82"/>
      <c r="D1347" s="82"/>
      <c r="E1347" s="309"/>
      <c r="F1347" s="309"/>
      <c r="G1347" s="309"/>
    </row>
    <row r="1348" spans="1:7" ht="15.75">
      <c r="A1348" s="82"/>
      <c r="B1348" s="83"/>
      <c r="C1348" s="82"/>
      <c r="D1348" s="82"/>
      <c r="E1348" s="309"/>
      <c r="F1348" s="309"/>
      <c r="G1348" s="309"/>
    </row>
    <row r="1349" spans="1:7" ht="15.75">
      <c r="A1349" s="82"/>
      <c r="B1349" s="83"/>
      <c r="C1349" s="82"/>
      <c r="D1349" s="82"/>
      <c r="E1349" s="309"/>
      <c r="F1349" s="309"/>
      <c r="G1349" s="309"/>
    </row>
    <row r="1350" spans="1:7" ht="15.75">
      <c r="A1350" s="82"/>
      <c r="B1350" s="83"/>
      <c r="C1350" s="82"/>
      <c r="D1350" s="82"/>
      <c r="E1350" s="309"/>
      <c r="F1350" s="309"/>
      <c r="G1350" s="309"/>
    </row>
    <row r="1351" spans="1:7" ht="15.75">
      <c r="A1351" s="82"/>
      <c r="B1351" s="83"/>
      <c r="C1351" s="82"/>
      <c r="D1351" s="82"/>
      <c r="E1351" s="309"/>
      <c r="F1351" s="309"/>
      <c r="G1351" s="309"/>
    </row>
    <row r="1352" spans="1:7" ht="15.75">
      <c r="A1352" s="82"/>
      <c r="B1352" s="83"/>
      <c r="C1352" s="82"/>
      <c r="D1352" s="82"/>
      <c r="E1352" s="309"/>
      <c r="F1352" s="309"/>
      <c r="G1352" s="309"/>
    </row>
    <row r="1353" spans="1:7" ht="15.75">
      <c r="A1353" s="82"/>
      <c r="B1353" s="83"/>
      <c r="C1353" s="82"/>
      <c r="D1353" s="82"/>
      <c r="E1353" s="309"/>
      <c r="F1353" s="309"/>
      <c r="G1353" s="309"/>
    </row>
    <row r="1354" spans="1:7" ht="15.75">
      <c r="A1354" s="82"/>
      <c r="B1354" s="83"/>
      <c r="C1354" s="82"/>
      <c r="D1354" s="82"/>
      <c r="E1354" s="309"/>
      <c r="F1354" s="309"/>
      <c r="G1354" s="309"/>
    </row>
    <row r="1355" spans="1:7" ht="15.75">
      <c r="A1355" s="82"/>
      <c r="B1355" s="83"/>
      <c r="C1355" s="82"/>
      <c r="D1355" s="82"/>
      <c r="E1355" s="309"/>
      <c r="F1355" s="309"/>
      <c r="G1355" s="309"/>
    </row>
    <row r="1356" spans="1:7" ht="15.75">
      <c r="A1356" s="82"/>
      <c r="B1356" s="83"/>
      <c r="C1356" s="82"/>
      <c r="D1356" s="82"/>
      <c r="E1356" s="309"/>
      <c r="F1356" s="309"/>
      <c r="G1356" s="309"/>
    </row>
    <row r="1357" spans="1:7" ht="15.75">
      <c r="A1357" s="82"/>
      <c r="B1357" s="83"/>
      <c r="C1357" s="82"/>
      <c r="D1357" s="82"/>
      <c r="E1357" s="309"/>
      <c r="F1357" s="309"/>
      <c r="G1357" s="309"/>
    </row>
    <row r="1358" spans="1:7" ht="15.75">
      <c r="A1358" s="82"/>
      <c r="B1358" s="83"/>
      <c r="C1358" s="82"/>
      <c r="D1358" s="82"/>
      <c r="E1358" s="309"/>
      <c r="F1358" s="309"/>
      <c r="G1358" s="309"/>
    </row>
    <row r="1359" spans="1:7" ht="15.75">
      <c r="A1359" s="82"/>
      <c r="B1359" s="83"/>
      <c r="C1359" s="82"/>
      <c r="D1359" s="82"/>
      <c r="E1359" s="309"/>
      <c r="F1359" s="309"/>
      <c r="G1359" s="309"/>
    </row>
    <row r="1360" spans="1:7" ht="15.75">
      <c r="A1360" s="82"/>
      <c r="B1360" s="83"/>
      <c r="C1360" s="82"/>
      <c r="D1360" s="82"/>
      <c r="E1360" s="309"/>
      <c r="F1360" s="309"/>
      <c r="G1360" s="309"/>
    </row>
    <row r="1361" spans="1:7" ht="15.75">
      <c r="A1361" s="82"/>
      <c r="B1361" s="83"/>
      <c r="C1361" s="82"/>
      <c r="D1361" s="82"/>
      <c r="E1361" s="309"/>
      <c r="F1361" s="309"/>
      <c r="G1361" s="309"/>
    </row>
    <row r="1362" spans="1:7" ht="15.75">
      <c r="A1362" s="82"/>
      <c r="B1362" s="83"/>
      <c r="C1362" s="82"/>
      <c r="D1362" s="82"/>
      <c r="E1362" s="309"/>
      <c r="F1362" s="309"/>
      <c r="G1362" s="309"/>
    </row>
    <row r="1363" spans="1:7" ht="15.75">
      <c r="A1363" s="82"/>
      <c r="B1363" s="83"/>
      <c r="C1363" s="82"/>
      <c r="D1363" s="82"/>
      <c r="E1363" s="309"/>
      <c r="F1363" s="309"/>
      <c r="G1363" s="309"/>
    </row>
    <row r="1364" spans="1:7" ht="15.75">
      <c r="A1364" s="82"/>
      <c r="B1364" s="83"/>
      <c r="C1364" s="82"/>
      <c r="D1364" s="82"/>
      <c r="E1364" s="309"/>
      <c r="F1364" s="309"/>
      <c r="G1364" s="309"/>
    </row>
    <row r="1365" spans="1:7" ht="15.75">
      <c r="A1365" s="82"/>
      <c r="B1365" s="83"/>
      <c r="C1365" s="82"/>
      <c r="D1365" s="82"/>
      <c r="E1365" s="309"/>
      <c r="F1365" s="309"/>
      <c r="G1365" s="309"/>
    </row>
    <row r="1366" spans="1:7" ht="15.75">
      <c r="A1366" s="82"/>
      <c r="B1366" s="83"/>
      <c r="C1366" s="82"/>
      <c r="D1366" s="82"/>
      <c r="E1366" s="309"/>
      <c r="F1366" s="309"/>
      <c r="G1366" s="309"/>
    </row>
    <row r="1367" spans="1:7" ht="15.75">
      <c r="A1367" s="82"/>
      <c r="B1367" s="83"/>
      <c r="C1367" s="82"/>
      <c r="D1367" s="82"/>
      <c r="E1367" s="309"/>
      <c r="F1367" s="309"/>
      <c r="G1367" s="309"/>
    </row>
    <row r="1368" spans="1:7" ht="15.75">
      <c r="A1368" s="82"/>
      <c r="B1368" s="83"/>
      <c r="C1368" s="82"/>
      <c r="D1368" s="82"/>
      <c r="E1368" s="309"/>
      <c r="F1368" s="309"/>
      <c r="G1368" s="309"/>
    </row>
    <row r="1369" spans="1:7" ht="15.75">
      <c r="A1369" s="82"/>
      <c r="B1369" s="83"/>
      <c r="C1369" s="82"/>
      <c r="D1369" s="82"/>
      <c r="E1369" s="309"/>
      <c r="F1369" s="309"/>
      <c r="G1369" s="309"/>
    </row>
    <row r="1370" spans="1:7" ht="15.75">
      <c r="A1370" s="82"/>
      <c r="B1370" s="83"/>
      <c r="C1370" s="82"/>
      <c r="D1370" s="82"/>
      <c r="E1370" s="309"/>
      <c r="F1370" s="309"/>
      <c r="G1370" s="309"/>
    </row>
    <row r="1371" spans="1:7" ht="15.75">
      <c r="A1371" s="82"/>
      <c r="B1371" s="83"/>
      <c r="C1371" s="82"/>
      <c r="D1371" s="82"/>
      <c r="E1371" s="309"/>
      <c r="F1371" s="309"/>
      <c r="G1371" s="309"/>
    </row>
    <row r="1372" spans="1:7" ht="15.75">
      <c r="A1372" s="82"/>
      <c r="B1372" s="83"/>
      <c r="C1372" s="82"/>
      <c r="D1372" s="82"/>
      <c r="E1372" s="309"/>
      <c r="F1372" s="309"/>
      <c r="G1372" s="309"/>
    </row>
    <row r="1373" spans="1:7" ht="15.75">
      <c r="A1373" s="82"/>
      <c r="B1373" s="83"/>
      <c r="C1373" s="82"/>
      <c r="D1373" s="82"/>
      <c r="E1373" s="309"/>
      <c r="F1373" s="309"/>
      <c r="G1373" s="309"/>
    </row>
    <row r="1374" spans="1:7" ht="15.75">
      <c r="A1374" s="82"/>
      <c r="B1374" s="83"/>
      <c r="C1374" s="82"/>
      <c r="D1374" s="82"/>
      <c r="E1374" s="309"/>
      <c r="F1374" s="309"/>
      <c r="G1374" s="309"/>
    </row>
    <row r="1375" spans="1:7" ht="15.75">
      <c r="A1375" s="82"/>
      <c r="B1375" s="83"/>
      <c r="C1375" s="82"/>
      <c r="D1375" s="82"/>
      <c r="E1375" s="309"/>
      <c r="F1375" s="309"/>
      <c r="G1375" s="309"/>
    </row>
    <row r="1376" spans="1:7" ht="15.75">
      <c r="A1376" s="82"/>
      <c r="B1376" s="83"/>
      <c r="C1376" s="82"/>
      <c r="D1376" s="82"/>
      <c r="E1376" s="309"/>
      <c r="F1376" s="309"/>
      <c r="G1376" s="309"/>
    </row>
    <row r="1377" spans="1:7" ht="15.75">
      <c r="A1377" s="82"/>
      <c r="B1377" s="83"/>
      <c r="C1377" s="82"/>
      <c r="D1377" s="82"/>
      <c r="E1377" s="309"/>
      <c r="F1377" s="309"/>
      <c r="G1377" s="309"/>
    </row>
    <row r="1378" spans="1:7" ht="15.75">
      <c r="A1378" s="82"/>
      <c r="B1378" s="83"/>
      <c r="C1378" s="82"/>
      <c r="D1378" s="82"/>
      <c r="E1378" s="309"/>
      <c r="F1378" s="309"/>
      <c r="G1378" s="309"/>
    </row>
    <row r="1379" spans="1:7" ht="15.75">
      <c r="A1379" s="82"/>
      <c r="B1379" s="83"/>
      <c r="C1379" s="82"/>
      <c r="D1379" s="82"/>
      <c r="E1379" s="309"/>
      <c r="F1379" s="309"/>
      <c r="G1379" s="309"/>
    </row>
    <row r="1380" spans="1:7" ht="15.75">
      <c r="A1380" s="82"/>
      <c r="B1380" s="83"/>
      <c r="C1380" s="82"/>
      <c r="D1380" s="82"/>
      <c r="E1380" s="309"/>
      <c r="F1380" s="309"/>
      <c r="G1380" s="309"/>
    </row>
    <row r="1381" spans="1:7" ht="15.75">
      <c r="A1381" s="82"/>
      <c r="B1381" s="83"/>
      <c r="C1381" s="82"/>
      <c r="D1381" s="82"/>
      <c r="E1381" s="309"/>
      <c r="F1381" s="309"/>
      <c r="G1381" s="309"/>
    </row>
    <row r="1382" spans="1:7" ht="15.75">
      <c r="A1382" s="82"/>
      <c r="B1382" s="83"/>
      <c r="C1382" s="82"/>
      <c r="D1382" s="82"/>
      <c r="E1382" s="309"/>
      <c r="F1382" s="309"/>
      <c r="G1382" s="309"/>
    </row>
    <row r="1383" spans="1:7" ht="15.75">
      <c r="A1383" s="82"/>
      <c r="B1383" s="83"/>
      <c r="C1383" s="82"/>
      <c r="D1383" s="82"/>
      <c r="E1383" s="309"/>
      <c r="F1383" s="309"/>
      <c r="G1383" s="309"/>
    </row>
    <row r="1384" spans="1:7" ht="15.75">
      <c r="A1384" s="82"/>
      <c r="B1384" s="83"/>
      <c r="C1384" s="82"/>
      <c r="D1384" s="82"/>
      <c r="E1384" s="309"/>
      <c r="F1384" s="309"/>
      <c r="G1384" s="309"/>
    </row>
    <row r="1385" spans="1:7" ht="15.75">
      <c r="A1385" s="82"/>
      <c r="B1385" s="83"/>
      <c r="C1385" s="82"/>
      <c r="D1385" s="82"/>
      <c r="E1385" s="309"/>
      <c r="F1385" s="309"/>
      <c r="G1385" s="309"/>
    </row>
    <row r="1386" spans="1:7" ht="15.75">
      <c r="A1386" s="82"/>
      <c r="B1386" s="83"/>
      <c r="C1386" s="82"/>
      <c r="D1386" s="82"/>
      <c r="E1386" s="309"/>
      <c r="F1386" s="309"/>
      <c r="G1386" s="309"/>
    </row>
    <row r="1387" spans="1:7" ht="15.75">
      <c r="A1387" s="82"/>
      <c r="B1387" s="83"/>
      <c r="C1387" s="82"/>
      <c r="D1387" s="82"/>
      <c r="E1387" s="309"/>
      <c r="F1387" s="309"/>
      <c r="G1387" s="309"/>
    </row>
    <row r="1388" spans="1:7" ht="15.75">
      <c r="A1388" s="82"/>
      <c r="B1388" s="83"/>
      <c r="C1388" s="82"/>
      <c r="D1388" s="82"/>
      <c r="E1388" s="309"/>
      <c r="F1388" s="309"/>
      <c r="G1388" s="309"/>
    </row>
    <row r="1389" spans="1:7" ht="15.75">
      <c r="A1389" s="82"/>
      <c r="B1389" s="83"/>
      <c r="C1389" s="82"/>
      <c r="D1389" s="82"/>
      <c r="E1389" s="309"/>
      <c r="F1389" s="309"/>
      <c r="G1389" s="309"/>
    </row>
    <row r="1390" spans="1:7" ht="15.75">
      <c r="A1390" s="82"/>
      <c r="B1390" s="83"/>
      <c r="C1390" s="82"/>
      <c r="D1390" s="82"/>
      <c r="E1390" s="309"/>
      <c r="F1390" s="309"/>
      <c r="G1390" s="309"/>
    </row>
    <row r="1391" spans="1:7" ht="15.75">
      <c r="A1391" s="82"/>
      <c r="B1391" s="83"/>
      <c r="C1391" s="82"/>
      <c r="D1391" s="82"/>
      <c r="E1391" s="309"/>
      <c r="F1391" s="309"/>
      <c r="G1391" s="309"/>
    </row>
    <row r="1392" spans="1:7" ht="15.75">
      <c r="A1392" s="82"/>
      <c r="B1392" s="83"/>
      <c r="C1392" s="82"/>
      <c r="D1392" s="82"/>
      <c r="E1392" s="309"/>
      <c r="F1392" s="309"/>
      <c r="G1392" s="309"/>
    </row>
    <row r="1393" spans="1:7" ht="15.75">
      <c r="A1393" s="82"/>
      <c r="B1393" s="83"/>
      <c r="C1393" s="82"/>
      <c r="D1393" s="82"/>
      <c r="E1393" s="309"/>
      <c r="F1393" s="309"/>
      <c r="G1393" s="309"/>
    </row>
    <row r="1394" spans="1:7" ht="15.75">
      <c r="A1394" s="82"/>
      <c r="B1394" s="83"/>
      <c r="C1394" s="82"/>
      <c r="D1394" s="82"/>
      <c r="E1394" s="309"/>
      <c r="F1394" s="309"/>
      <c r="G1394" s="309"/>
    </row>
    <row r="1395" spans="1:7" ht="15.75">
      <c r="A1395" s="82"/>
      <c r="B1395" s="83"/>
      <c r="C1395" s="82"/>
      <c r="D1395" s="82"/>
      <c r="E1395" s="309"/>
      <c r="F1395" s="309"/>
      <c r="G1395" s="309"/>
    </row>
    <row r="1396" spans="1:7" ht="15.75">
      <c r="A1396" s="82"/>
      <c r="B1396" s="83"/>
      <c r="C1396" s="82"/>
      <c r="D1396" s="82"/>
      <c r="E1396" s="309"/>
      <c r="F1396" s="309"/>
      <c r="G1396" s="309"/>
    </row>
    <row r="1397" spans="1:7" ht="15.75">
      <c r="A1397" s="82"/>
      <c r="B1397" s="83"/>
      <c r="C1397" s="82"/>
      <c r="D1397" s="82"/>
      <c r="E1397" s="309"/>
      <c r="F1397" s="309"/>
      <c r="G1397" s="309"/>
    </row>
    <row r="1398" spans="1:7" ht="15.75">
      <c r="A1398" s="82"/>
      <c r="B1398" s="83"/>
      <c r="C1398" s="82"/>
      <c r="D1398" s="82"/>
      <c r="E1398" s="309"/>
      <c r="F1398" s="309"/>
      <c r="G1398" s="309"/>
    </row>
    <row r="1399" spans="1:7" ht="15.75">
      <c r="A1399" s="82"/>
      <c r="B1399" s="83"/>
      <c r="C1399" s="82"/>
      <c r="D1399" s="82"/>
      <c r="E1399" s="309"/>
      <c r="F1399" s="309"/>
      <c r="G1399" s="309"/>
    </row>
    <row r="1400" spans="1:7" ht="15.75">
      <c r="A1400" s="82"/>
      <c r="B1400" s="83"/>
      <c r="C1400" s="82"/>
      <c r="D1400" s="82"/>
      <c r="E1400" s="309"/>
      <c r="F1400" s="309"/>
      <c r="G1400" s="309"/>
    </row>
    <row r="1401" spans="1:7" ht="15.75">
      <c r="A1401" s="82"/>
      <c r="B1401" s="83"/>
      <c r="C1401" s="82"/>
      <c r="D1401" s="82"/>
      <c r="E1401" s="309"/>
      <c r="F1401" s="309"/>
      <c r="G1401" s="309"/>
    </row>
    <row r="1402" spans="1:7" ht="15.75">
      <c r="A1402" s="82"/>
      <c r="B1402" s="83"/>
      <c r="C1402" s="82"/>
      <c r="D1402" s="82"/>
      <c r="E1402" s="309"/>
      <c r="F1402" s="309"/>
      <c r="G1402" s="309"/>
    </row>
    <row r="1403" spans="1:7" ht="15.75">
      <c r="A1403" s="82"/>
      <c r="B1403" s="83"/>
      <c r="C1403" s="82"/>
      <c r="D1403" s="82"/>
      <c r="E1403" s="309"/>
      <c r="F1403" s="309"/>
      <c r="G1403" s="309"/>
    </row>
    <row r="1404" spans="1:7" ht="15.75">
      <c r="A1404" s="82"/>
      <c r="B1404" s="83"/>
      <c r="C1404" s="82"/>
      <c r="D1404" s="82"/>
      <c r="E1404" s="309"/>
      <c r="F1404" s="309"/>
      <c r="G1404" s="309"/>
    </row>
    <row r="1405" spans="1:7" ht="15.75">
      <c r="A1405" s="82"/>
      <c r="B1405" s="83"/>
      <c r="C1405" s="82"/>
      <c r="D1405" s="82"/>
      <c r="E1405" s="309"/>
      <c r="F1405" s="309"/>
      <c r="G1405" s="309"/>
    </row>
    <row r="1406" spans="1:7" ht="15.75">
      <c r="A1406" s="82"/>
      <c r="B1406" s="83"/>
      <c r="C1406" s="82"/>
      <c r="D1406" s="82"/>
      <c r="E1406" s="309"/>
      <c r="F1406" s="309"/>
      <c r="G1406" s="309"/>
    </row>
    <row r="1407" spans="1:7" ht="15.75">
      <c r="A1407" s="82"/>
      <c r="B1407" s="83"/>
      <c r="C1407" s="82"/>
      <c r="D1407" s="82"/>
      <c r="E1407" s="309"/>
      <c r="F1407" s="309"/>
      <c r="G1407" s="309"/>
    </row>
    <row r="1408" spans="1:7" ht="15.75">
      <c r="A1408" s="82"/>
      <c r="B1408" s="83"/>
      <c r="C1408" s="82"/>
      <c r="D1408" s="82"/>
      <c r="E1408" s="309"/>
      <c r="F1408" s="309"/>
      <c r="G1408" s="309"/>
    </row>
    <row r="1409" spans="1:7" ht="15.75">
      <c r="A1409" s="82"/>
      <c r="B1409" s="83"/>
      <c r="C1409" s="82"/>
      <c r="D1409" s="82"/>
      <c r="E1409" s="309"/>
      <c r="F1409" s="309"/>
      <c r="G1409" s="309"/>
    </row>
    <row r="1410" spans="1:7" ht="15.75">
      <c r="A1410" s="82"/>
      <c r="B1410" s="83"/>
      <c r="C1410" s="82"/>
      <c r="D1410" s="82"/>
      <c r="E1410" s="309"/>
      <c r="F1410" s="309"/>
      <c r="G1410" s="309"/>
    </row>
    <row r="1411" spans="1:7" ht="15.75">
      <c r="A1411" s="82"/>
      <c r="B1411" s="83"/>
      <c r="C1411" s="82"/>
      <c r="D1411" s="82"/>
      <c r="E1411" s="309"/>
      <c r="F1411" s="309"/>
      <c r="G1411" s="309"/>
    </row>
    <row r="1412" spans="1:7" ht="15.75">
      <c r="A1412" s="82"/>
      <c r="B1412" s="83"/>
      <c r="C1412" s="82"/>
      <c r="D1412" s="82"/>
      <c r="E1412" s="309"/>
      <c r="F1412" s="309"/>
      <c r="G1412" s="309"/>
    </row>
    <row r="1413" spans="1:7" ht="15.75">
      <c r="A1413" s="82"/>
      <c r="B1413" s="83"/>
      <c r="C1413" s="82"/>
      <c r="D1413" s="82"/>
      <c r="E1413" s="309"/>
      <c r="F1413" s="309"/>
      <c r="G1413" s="309"/>
    </row>
    <row r="1414" spans="1:7" ht="15.75">
      <c r="A1414" s="82"/>
      <c r="B1414" s="83"/>
      <c r="C1414" s="82"/>
      <c r="D1414" s="82"/>
      <c r="E1414" s="309"/>
      <c r="F1414" s="309"/>
      <c r="G1414" s="309"/>
    </row>
    <row r="1415" spans="1:7" ht="15.75">
      <c r="A1415" s="82"/>
      <c r="B1415" s="83"/>
      <c r="C1415" s="82"/>
      <c r="D1415" s="82"/>
      <c r="E1415" s="309"/>
      <c r="F1415" s="309"/>
      <c r="G1415" s="309"/>
    </row>
    <row r="1416" spans="1:7" ht="15.75">
      <c r="A1416" s="82"/>
      <c r="B1416" s="83"/>
      <c r="C1416" s="82"/>
      <c r="D1416" s="82"/>
      <c r="E1416" s="309"/>
      <c r="F1416" s="309"/>
      <c r="G1416" s="309"/>
    </row>
    <row r="1417" spans="1:7" ht="15.75">
      <c r="A1417" s="82"/>
      <c r="B1417" s="83"/>
      <c r="C1417" s="82"/>
      <c r="D1417" s="82"/>
      <c r="E1417" s="309"/>
      <c r="F1417" s="309"/>
      <c r="G1417" s="309"/>
    </row>
    <row r="1418" spans="1:7" ht="15.75">
      <c r="A1418" s="82"/>
      <c r="B1418" s="83"/>
      <c r="C1418" s="82"/>
      <c r="D1418" s="82"/>
      <c r="E1418" s="309"/>
      <c r="F1418" s="309"/>
      <c r="G1418" s="309"/>
    </row>
    <row r="1419" spans="1:7" ht="15.75">
      <c r="A1419" s="82"/>
      <c r="B1419" s="83"/>
      <c r="C1419" s="82"/>
      <c r="D1419" s="82"/>
      <c r="E1419" s="309"/>
      <c r="F1419" s="309"/>
      <c r="G1419" s="309"/>
    </row>
    <row r="1420" spans="1:7" ht="15.75">
      <c r="A1420" s="82"/>
      <c r="B1420" s="83"/>
      <c r="C1420" s="82"/>
      <c r="D1420" s="82"/>
      <c r="E1420" s="309"/>
      <c r="F1420" s="309"/>
      <c r="G1420" s="309"/>
    </row>
    <row r="1421" spans="1:7" ht="15.75">
      <c r="A1421" s="82"/>
      <c r="B1421" s="83"/>
      <c r="C1421" s="82"/>
      <c r="D1421" s="82"/>
      <c r="E1421" s="309"/>
      <c r="F1421" s="309"/>
      <c r="G1421" s="309"/>
    </row>
    <row r="1422" spans="1:7" ht="15.75">
      <c r="A1422" s="82"/>
      <c r="B1422" s="83"/>
      <c r="C1422" s="82"/>
      <c r="D1422" s="82"/>
      <c r="E1422" s="309"/>
      <c r="F1422" s="309"/>
      <c r="G1422" s="309"/>
    </row>
    <row r="1423" spans="1:7" ht="15.75">
      <c r="A1423" s="82"/>
      <c r="B1423" s="83"/>
      <c r="C1423" s="82"/>
      <c r="D1423" s="82"/>
      <c r="E1423" s="309"/>
      <c r="F1423" s="309"/>
      <c r="G1423" s="309"/>
    </row>
    <row r="1424" spans="1:7" ht="15.75">
      <c r="A1424" s="82"/>
      <c r="B1424" s="83"/>
      <c r="C1424" s="82"/>
      <c r="D1424" s="82"/>
      <c r="E1424" s="309"/>
      <c r="F1424" s="309"/>
      <c r="G1424" s="309"/>
    </row>
    <row r="1425" spans="1:7" ht="15.75">
      <c r="A1425" s="82"/>
      <c r="B1425" s="83"/>
      <c r="C1425" s="82"/>
      <c r="D1425" s="82"/>
      <c r="E1425" s="309"/>
      <c r="F1425" s="309"/>
      <c r="G1425" s="309"/>
    </row>
    <row r="1426" spans="1:7" ht="15.75">
      <c r="A1426" s="82"/>
      <c r="B1426" s="83"/>
      <c r="C1426" s="82"/>
      <c r="D1426" s="82"/>
      <c r="E1426" s="309"/>
      <c r="F1426" s="309"/>
      <c r="G1426" s="309"/>
    </row>
    <row r="1427" spans="1:7" ht="15.75">
      <c r="A1427" s="82"/>
      <c r="B1427" s="83"/>
      <c r="C1427" s="82"/>
      <c r="D1427" s="82"/>
      <c r="E1427" s="309"/>
      <c r="F1427" s="309"/>
      <c r="G1427" s="309"/>
    </row>
    <row r="1428" spans="1:7" ht="15.75">
      <c r="A1428" s="82"/>
      <c r="B1428" s="83"/>
      <c r="C1428" s="82"/>
      <c r="D1428" s="82"/>
      <c r="E1428" s="309"/>
      <c r="F1428" s="309"/>
      <c r="G1428" s="309"/>
    </row>
    <row r="1429" spans="1:7" ht="15.75">
      <c r="A1429" s="82"/>
      <c r="B1429" s="83"/>
      <c r="C1429" s="82"/>
      <c r="D1429" s="82"/>
      <c r="E1429" s="309"/>
      <c r="F1429" s="309"/>
      <c r="G1429" s="309"/>
    </row>
    <row r="1430" spans="1:7" ht="15.75">
      <c r="A1430" s="82"/>
      <c r="B1430" s="83"/>
      <c r="C1430" s="82"/>
      <c r="D1430" s="82"/>
      <c r="E1430" s="309"/>
      <c r="F1430" s="309"/>
      <c r="G1430" s="309"/>
    </row>
    <row r="1431" spans="1:7" ht="15.75">
      <c r="A1431" s="82"/>
      <c r="B1431" s="83"/>
      <c r="C1431" s="82"/>
      <c r="D1431" s="82"/>
      <c r="E1431" s="309"/>
      <c r="F1431" s="309"/>
      <c r="G1431" s="309"/>
    </row>
    <row r="1432" spans="1:7" ht="15.75">
      <c r="A1432" s="82"/>
      <c r="B1432" s="83"/>
      <c r="C1432" s="82"/>
      <c r="D1432" s="82"/>
      <c r="E1432" s="309"/>
      <c r="F1432" s="309"/>
      <c r="G1432" s="309"/>
    </row>
    <row r="1433" spans="1:7" ht="15.75">
      <c r="A1433" s="82"/>
      <c r="B1433" s="83"/>
      <c r="C1433" s="82"/>
      <c r="D1433" s="82"/>
      <c r="E1433" s="309"/>
      <c r="F1433" s="309"/>
      <c r="G1433" s="309"/>
    </row>
    <row r="1434" spans="1:7" ht="15.75">
      <c r="A1434" s="82"/>
      <c r="B1434" s="83"/>
      <c r="C1434" s="82"/>
      <c r="D1434" s="82"/>
      <c r="E1434" s="309"/>
      <c r="F1434" s="309"/>
      <c r="G1434" s="309"/>
    </row>
    <row r="1435" spans="1:7" ht="15.75">
      <c r="A1435" s="82"/>
      <c r="B1435" s="83"/>
      <c r="C1435" s="82"/>
      <c r="D1435" s="82"/>
      <c r="E1435" s="309"/>
      <c r="F1435" s="309"/>
      <c r="G1435" s="309"/>
    </row>
    <row r="1436" spans="1:7" ht="15.75">
      <c r="A1436" s="82"/>
      <c r="B1436" s="83"/>
      <c r="C1436" s="82"/>
      <c r="D1436" s="82"/>
      <c r="E1436" s="309"/>
      <c r="F1436" s="309"/>
      <c r="G1436" s="309"/>
    </row>
    <row r="1437" spans="1:7" ht="15.75">
      <c r="A1437" s="82"/>
      <c r="B1437" s="83"/>
      <c r="C1437" s="82"/>
      <c r="D1437" s="82"/>
      <c r="E1437" s="309"/>
      <c r="F1437" s="309"/>
      <c r="G1437" s="309"/>
    </row>
    <row r="1438" spans="1:7" ht="15.75">
      <c r="A1438" s="82"/>
      <c r="B1438" s="83"/>
      <c r="C1438" s="82"/>
      <c r="D1438" s="82"/>
      <c r="E1438" s="309"/>
      <c r="F1438" s="309"/>
      <c r="G1438" s="309"/>
    </row>
    <row r="1439" spans="1:7" ht="15.75">
      <c r="A1439" s="82"/>
      <c r="B1439" s="83"/>
      <c r="C1439" s="82"/>
      <c r="D1439" s="82"/>
      <c r="E1439" s="309"/>
      <c r="F1439" s="309"/>
      <c r="G1439" s="309"/>
    </row>
    <row r="1440" spans="1:7" ht="15.75">
      <c r="A1440" s="82"/>
      <c r="B1440" s="83"/>
      <c r="C1440" s="82"/>
      <c r="D1440" s="82"/>
      <c r="E1440" s="309"/>
      <c r="F1440" s="309"/>
      <c r="G1440" s="309"/>
    </row>
    <row r="1441" spans="1:7" ht="15.75">
      <c r="A1441" s="82"/>
      <c r="B1441" s="83"/>
      <c r="C1441" s="82"/>
      <c r="D1441" s="82"/>
      <c r="E1441" s="309"/>
      <c r="F1441" s="309"/>
      <c r="G1441" s="309"/>
    </row>
    <row r="1442" spans="1:7" ht="15.75">
      <c r="A1442" s="82"/>
      <c r="B1442" s="83"/>
      <c r="C1442" s="82"/>
      <c r="D1442" s="82"/>
      <c r="E1442" s="309"/>
      <c r="F1442" s="309"/>
      <c r="G1442" s="309"/>
    </row>
    <row r="1443" spans="1:7" ht="15.75">
      <c r="A1443" s="82"/>
      <c r="B1443" s="83"/>
      <c r="C1443" s="82"/>
      <c r="D1443" s="82"/>
      <c r="E1443" s="309"/>
      <c r="F1443" s="309"/>
      <c r="G1443" s="309"/>
    </row>
    <row r="1444" spans="1:7" ht="15.75">
      <c r="A1444" s="82"/>
      <c r="B1444" s="83"/>
      <c r="C1444" s="82"/>
      <c r="D1444" s="82"/>
      <c r="E1444" s="309"/>
      <c r="F1444" s="309"/>
      <c r="G1444" s="309"/>
    </row>
    <row r="1445" spans="1:7" ht="15.75">
      <c r="A1445" s="82"/>
      <c r="B1445" s="83"/>
      <c r="C1445" s="82"/>
      <c r="D1445" s="82"/>
      <c r="E1445" s="309"/>
      <c r="F1445" s="309"/>
      <c r="G1445" s="309"/>
    </row>
    <row r="1446" spans="1:7" ht="15.75">
      <c r="A1446" s="82"/>
      <c r="B1446" s="83"/>
      <c r="C1446" s="82"/>
      <c r="D1446" s="82"/>
      <c r="E1446" s="309"/>
      <c r="F1446" s="309"/>
      <c r="G1446" s="309"/>
    </row>
    <row r="1447" spans="1:7" ht="15.75">
      <c r="A1447" s="82"/>
      <c r="B1447" s="83"/>
      <c r="C1447" s="82"/>
      <c r="D1447" s="82"/>
      <c r="E1447" s="309"/>
      <c r="F1447" s="309"/>
      <c r="G1447" s="309"/>
    </row>
    <row r="1448" spans="1:7" ht="15.75">
      <c r="A1448" s="82"/>
      <c r="B1448" s="83"/>
      <c r="C1448" s="82"/>
      <c r="D1448" s="82"/>
      <c r="E1448" s="309"/>
      <c r="F1448" s="309"/>
      <c r="G1448" s="309"/>
    </row>
    <row r="1449" spans="1:7" ht="15.75">
      <c r="A1449" s="82"/>
      <c r="B1449" s="83"/>
      <c r="C1449" s="82"/>
      <c r="D1449" s="82"/>
      <c r="E1449" s="309"/>
      <c r="F1449" s="309"/>
      <c r="G1449" s="309"/>
    </row>
    <row r="1450" spans="1:7" ht="15.75">
      <c r="A1450" s="82"/>
      <c r="B1450" s="83"/>
      <c r="C1450" s="82"/>
      <c r="D1450" s="82"/>
      <c r="E1450" s="309"/>
      <c r="F1450" s="309"/>
      <c r="G1450" s="309"/>
    </row>
    <row r="1451" spans="1:7" ht="15.75">
      <c r="A1451" s="82"/>
      <c r="B1451" s="83"/>
      <c r="C1451" s="82"/>
      <c r="D1451" s="82"/>
      <c r="E1451" s="309"/>
      <c r="F1451" s="309"/>
      <c r="G1451" s="309"/>
    </row>
    <row r="1452" spans="1:7" ht="15.75">
      <c r="A1452" s="82"/>
      <c r="B1452" s="83"/>
      <c r="C1452" s="82"/>
      <c r="D1452" s="82"/>
      <c r="E1452" s="309"/>
      <c r="F1452" s="309"/>
      <c r="G1452" s="309"/>
    </row>
    <row r="1453" spans="1:7" ht="15.75">
      <c r="A1453" s="82"/>
      <c r="B1453" s="83"/>
      <c r="C1453" s="82"/>
      <c r="D1453" s="82"/>
      <c r="E1453" s="309"/>
      <c r="F1453" s="309"/>
      <c r="G1453" s="309"/>
    </row>
    <row r="1454" spans="1:7" ht="15.75">
      <c r="A1454" s="82"/>
      <c r="B1454" s="83"/>
      <c r="C1454" s="82"/>
      <c r="D1454" s="82"/>
      <c r="E1454" s="309"/>
      <c r="F1454" s="309"/>
      <c r="G1454" s="309"/>
    </row>
    <row r="1455" spans="1:7" ht="15.75">
      <c r="A1455" s="82"/>
      <c r="B1455" s="83"/>
      <c r="C1455" s="82"/>
      <c r="D1455" s="82"/>
      <c r="E1455" s="309"/>
      <c r="F1455" s="309"/>
      <c r="G1455" s="309"/>
    </row>
    <row r="1456" spans="1:7" ht="15.75">
      <c r="A1456" s="82"/>
      <c r="B1456" s="83"/>
      <c r="C1456" s="82"/>
      <c r="D1456" s="82"/>
      <c r="E1456" s="309"/>
      <c r="F1456" s="309"/>
      <c r="G1456" s="309"/>
    </row>
    <row r="1457" spans="1:7" ht="15.75">
      <c r="A1457" s="82"/>
      <c r="B1457" s="83"/>
      <c r="C1457" s="82"/>
      <c r="D1457" s="82"/>
      <c r="E1457" s="309"/>
      <c r="F1457" s="309"/>
      <c r="G1457" s="309"/>
    </row>
    <row r="1458" spans="1:7" ht="15.75">
      <c r="A1458" s="82"/>
      <c r="B1458" s="83"/>
      <c r="C1458" s="82"/>
      <c r="D1458" s="82"/>
      <c r="E1458" s="309"/>
      <c r="F1458" s="309"/>
      <c r="G1458" s="309"/>
    </row>
    <row r="1459" spans="1:7" ht="15.75">
      <c r="A1459" s="82"/>
      <c r="B1459" s="83"/>
      <c r="C1459" s="82"/>
      <c r="D1459" s="82"/>
      <c r="E1459" s="309"/>
      <c r="F1459" s="309"/>
      <c r="G1459" s="309"/>
    </row>
    <row r="1460" spans="1:7" ht="15.75">
      <c r="A1460" s="82"/>
      <c r="B1460" s="83"/>
      <c r="C1460" s="82"/>
      <c r="D1460" s="82"/>
      <c r="E1460" s="309"/>
      <c r="F1460" s="309"/>
      <c r="G1460" s="309"/>
    </row>
    <row r="1461" spans="1:7" ht="15.75">
      <c r="A1461" s="82"/>
      <c r="B1461" s="83"/>
      <c r="C1461" s="82"/>
      <c r="D1461" s="82"/>
      <c r="E1461" s="309"/>
      <c r="F1461" s="309"/>
      <c r="G1461" s="309"/>
    </row>
    <row r="1462" spans="1:7" ht="15.75">
      <c r="A1462" s="82"/>
      <c r="B1462" s="83"/>
      <c r="C1462" s="82"/>
      <c r="D1462" s="82"/>
      <c r="E1462" s="309"/>
      <c r="F1462" s="309"/>
      <c r="G1462" s="309"/>
    </row>
    <row r="1463" spans="1:7" ht="15.75">
      <c r="A1463" s="82"/>
      <c r="B1463" s="83"/>
      <c r="C1463" s="82"/>
      <c r="D1463" s="82"/>
      <c r="E1463" s="309"/>
      <c r="F1463" s="309"/>
      <c r="G1463" s="309"/>
    </row>
    <row r="1464" spans="1:7" ht="15.75">
      <c r="A1464" s="82"/>
      <c r="B1464" s="83"/>
      <c r="C1464" s="82"/>
      <c r="D1464" s="82"/>
      <c r="E1464" s="309"/>
      <c r="F1464" s="309"/>
      <c r="G1464" s="309"/>
    </row>
    <row r="1465" spans="1:7" ht="15.75">
      <c r="A1465" s="82"/>
      <c r="B1465" s="83"/>
      <c r="C1465" s="82"/>
      <c r="D1465" s="82"/>
      <c r="E1465" s="309"/>
      <c r="F1465" s="309"/>
      <c r="G1465" s="309"/>
    </row>
    <row r="1466" spans="1:7" ht="15.75">
      <c r="A1466" s="82"/>
      <c r="B1466" s="83"/>
      <c r="C1466" s="82"/>
      <c r="D1466" s="82"/>
      <c r="E1466" s="309"/>
      <c r="F1466" s="309"/>
      <c r="G1466" s="309"/>
    </row>
    <row r="1467" spans="1:7" ht="15.75">
      <c r="A1467" s="82"/>
      <c r="B1467" s="83"/>
      <c r="C1467" s="82"/>
      <c r="D1467" s="82"/>
      <c r="E1467" s="309"/>
      <c r="F1467" s="309"/>
      <c r="G1467" s="309"/>
    </row>
    <row r="1468" spans="1:7" ht="15.75">
      <c r="A1468" s="82"/>
      <c r="B1468" s="83"/>
      <c r="C1468" s="82"/>
      <c r="D1468" s="82"/>
      <c r="E1468" s="309"/>
      <c r="F1468" s="309"/>
      <c r="G1468" s="309"/>
    </row>
    <row r="1469" spans="1:7" ht="15.75">
      <c r="A1469" s="82"/>
      <c r="B1469" s="83"/>
      <c r="C1469" s="82"/>
      <c r="D1469" s="82"/>
      <c r="E1469" s="309"/>
      <c r="F1469" s="309"/>
      <c r="G1469" s="309"/>
    </row>
    <row r="1470" spans="1:7" ht="15.75">
      <c r="A1470" s="82"/>
      <c r="B1470" s="83"/>
      <c r="C1470" s="82"/>
      <c r="D1470" s="82"/>
      <c r="E1470" s="309"/>
      <c r="F1470" s="309"/>
      <c r="G1470" s="309"/>
    </row>
    <row r="1471" spans="1:7" ht="15.75">
      <c r="A1471" s="82"/>
      <c r="B1471" s="83"/>
      <c r="C1471" s="82"/>
      <c r="D1471" s="82"/>
      <c r="E1471" s="309"/>
      <c r="F1471" s="309"/>
      <c r="G1471" s="309"/>
    </row>
    <row r="1472" spans="1:7" ht="15.75">
      <c r="A1472" s="82"/>
      <c r="B1472" s="83"/>
      <c r="C1472" s="82"/>
      <c r="D1472" s="82"/>
      <c r="E1472" s="309"/>
      <c r="F1472" s="309"/>
      <c r="G1472" s="309"/>
    </row>
    <row r="1473" spans="1:7" ht="15.75">
      <c r="A1473" s="82"/>
      <c r="B1473" s="83"/>
      <c r="C1473" s="82"/>
      <c r="D1473" s="82"/>
      <c r="E1473" s="309"/>
      <c r="F1473" s="309"/>
      <c r="G1473" s="309"/>
    </row>
    <row r="1474" spans="1:7" ht="15.75">
      <c r="A1474" s="82"/>
      <c r="B1474" s="83"/>
      <c r="C1474" s="82"/>
      <c r="D1474" s="82"/>
      <c r="E1474" s="309"/>
      <c r="F1474" s="309"/>
      <c r="G1474" s="309"/>
    </row>
    <row r="1475" spans="1:7" ht="15.75">
      <c r="A1475" s="82"/>
      <c r="B1475" s="83"/>
      <c r="C1475" s="82"/>
      <c r="D1475" s="82"/>
      <c r="E1475" s="309"/>
      <c r="F1475" s="309"/>
      <c r="G1475" s="309"/>
    </row>
    <row r="1476" spans="1:7" ht="15.75">
      <c r="A1476" s="82"/>
      <c r="B1476" s="83"/>
      <c r="C1476" s="82"/>
      <c r="D1476" s="82"/>
      <c r="E1476" s="309"/>
      <c r="F1476" s="309"/>
      <c r="G1476" s="309"/>
    </row>
    <row r="1477" spans="1:7" ht="15.75">
      <c r="A1477" s="82"/>
      <c r="B1477" s="83"/>
      <c r="C1477" s="82"/>
      <c r="D1477" s="82"/>
      <c r="E1477" s="309"/>
      <c r="F1477" s="309"/>
      <c r="G1477" s="309"/>
    </row>
    <row r="1478" spans="1:7" ht="15.75">
      <c r="A1478" s="82"/>
      <c r="B1478" s="83"/>
      <c r="C1478" s="82"/>
      <c r="D1478" s="82"/>
      <c r="E1478" s="309"/>
      <c r="F1478" s="309"/>
      <c r="G1478" s="309"/>
    </row>
    <row r="1479" spans="1:7" ht="15.75">
      <c r="A1479" s="82"/>
      <c r="B1479" s="83"/>
      <c r="C1479" s="82"/>
      <c r="D1479" s="82"/>
      <c r="E1479" s="309"/>
      <c r="F1479" s="309"/>
      <c r="G1479" s="309"/>
    </row>
    <row r="1480" spans="1:7" ht="15.75">
      <c r="A1480" s="82"/>
      <c r="B1480" s="83"/>
      <c r="C1480" s="82"/>
      <c r="D1480" s="82"/>
      <c r="E1480" s="309"/>
      <c r="F1480" s="309"/>
      <c r="G1480" s="309"/>
    </row>
    <row r="1481" spans="1:7" ht="15.75">
      <c r="A1481" s="82"/>
      <c r="B1481" s="83"/>
      <c r="C1481" s="82"/>
      <c r="D1481" s="82"/>
      <c r="E1481" s="309"/>
      <c r="F1481" s="309"/>
      <c r="G1481" s="309"/>
    </row>
    <row r="1482" spans="1:7" ht="15.75">
      <c r="A1482" s="82"/>
      <c r="B1482" s="83"/>
      <c r="C1482" s="82"/>
      <c r="D1482" s="82"/>
      <c r="E1482" s="309"/>
      <c r="F1482" s="309"/>
      <c r="G1482" s="309"/>
    </row>
    <row r="1483" spans="1:7" ht="15.75">
      <c r="A1483" s="82"/>
      <c r="B1483" s="83"/>
      <c r="C1483" s="82"/>
      <c r="D1483" s="82"/>
      <c r="E1483" s="309"/>
      <c r="F1483" s="309"/>
      <c r="G1483" s="309"/>
    </row>
    <row r="1484" spans="1:7" ht="15.75">
      <c r="A1484" s="82"/>
      <c r="B1484" s="83"/>
      <c r="C1484" s="82"/>
      <c r="D1484" s="82"/>
      <c r="E1484" s="309"/>
      <c r="F1484" s="309"/>
      <c r="G1484" s="309"/>
    </row>
    <row r="1485" spans="1:7" ht="15.75">
      <c r="A1485" s="82"/>
      <c r="B1485" s="83"/>
      <c r="C1485" s="82"/>
      <c r="D1485" s="82"/>
      <c r="E1485" s="309"/>
      <c r="F1485" s="309"/>
      <c r="G1485" s="309"/>
    </row>
    <row r="1486" spans="1:7" ht="15.75">
      <c r="A1486" s="82"/>
      <c r="B1486" s="83"/>
      <c r="C1486" s="82"/>
      <c r="D1486" s="82"/>
      <c r="E1486" s="309"/>
      <c r="F1486" s="309"/>
      <c r="G1486" s="309"/>
    </row>
    <row r="1487" spans="1:7" ht="15.75">
      <c r="A1487" s="82"/>
      <c r="B1487" s="83"/>
      <c r="C1487" s="82"/>
      <c r="D1487" s="82"/>
      <c r="E1487" s="309"/>
      <c r="F1487" s="309"/>
      <c r="G1487" s="309"/>
    </row>
    <row r="1488" spans="1:7" ht="15.75">
      <c r="A1488" s="82"/>
      <c r="B1488" s="83"/>
      <c r="C1488" s="82"/>
      <c r="D1488" s="82"/>
      <c r="E1488" s="309"/>
      <c r="F1488" s="309"/>
      <c r="G1488" s="309"/>
    </row>
    <row r="1489" spans="1:7" ht="15.75">
      <c r="A1489" s="82"/>
      <c r="B1489" s="83"/>
      <c r="C1489" s="82"/>
      <c r="D1489" s="82"/>
      <c r="E1489" s="309"/>
      <c r="F1489" s="309"/>
      <c r="G1489" s="309"/>
    </row>
    <row r="1490" spans="1:7" ht="15.75">
      <c r="A1490" s="82"/>
      <c r="B1490" s="83"/>
      <c r="C1490" s="82"/>
      <c r="D1490" s="82"/>
      <c r="E1490" s="309"/>
      <c r="F1490" s="309"/>
      <c r="G1490" s="309"/>
    </row>
    <row r="1491" spans="1:7" ht="15.75">
      <c r="A1491" s="82"/>
      <c r="B1491" s="83"/>
      <c r="C1491" s="82"/>
      <c r="D1491" s="82"/>
      <c r="E1491" s="309"/>
      <c r="F1491" s="309"/>
      <c r="G1491" s="309"/>
    </row>
    <row r="1492" spans="1:7" ht="15.75">
      <c r="A1492" s="82"/>
      <c r="B1492" s="83"/>
      <c r="C1492" s="82"/>
      <c r="D1492" s="82"/>
      <c r="E1492" s="309"/>
      <c r="F1492" s="309"/>
      <c r="G1492" s="309"/>
    </row>
    <row r="1493" spans="1:7" ht="15.75">
      <c r="A1493" s="82"/>
      <c r="B1493" s="83"/>
      <c r="C1493" s="82"/>
      <c r="D1493" s="82"/>
      <c r="E1493" s="309"/>
      <c r="F1493" s="309"/>
      <c r="G1493" s="309"/>
    </row>
    <row r="1494" spans="1:7" ht="15.75">
      <c r="A1494" s="82"/>
      <c r="B1494" s="83"/>
      <c r="C1494" s="82"/>
      <c r="D1494" s="82"/>
      <c r="E1494" s="309"/>
      <c r="F1494" s="309"/>
      <c r="G1494" s="309"/>
    </row>
    <row r="1495" spans="1:7" ht="15.75">
      <c r="A1495" s="82"/>
      <c r="B1495" s="83"/>
      <c r="C1495" s="82"/>
      <c r="D1495" s="82"/>
      <c r="E1495" s="309"/>
      <c r="F1495" s="309"/>
      <c r="G1495" s="309"/>
    </row>
    <row r="1496" spans="1:7" ht="15.75">
      <c r="A1496" s="82"/>
      <c r="B1496" s="83"/>
      <c r="C1496" s="82"/>
      <c r="D1496" s="82"/>
      <c r="E1496" s="309"/>
      <c r="F1496" s="309"/>
      <c r="G1496" s="309"/>
    </row>
    <row r="1497" spans="1:7" ht="15.75">
      <c r="A1497" s="82"/>
      <c r="B1497" s="83"/>
      <c r="C1497" s="82"/>
      <c r="D1497" s="82"/>
      <c r="E1497" s="309"/>
      <c r="F1497" s="309"/>
      <c r="G1497" s="309"/>
    </row>
    <row r="1498" spans="1:7" ht="15.75">
      <c r="A1498" s="82"/>
      <c r="B1498" s="83"/>
      <c r="C1498" s="82"/>
      <c r="D1498" s="82"/>
      <c r="E1498" s="309"/>
      <c r="F1498" s="309"/>
      <c r="G1498" s="309"/>
    </row>
    <row r="1499" spans="1:7" ht="15.75">
      <c r="A1499" s="82"/>
      <c r="B1499" s="83"/>
      <c r="C1499" s="82"/>
      <c r="D1499" s="82"/>
      <c r="E1499" s="309"/>
      <c r="F1499" s="309"/>
      <c r="G1499" s="309"/>
    </row>
    <row r="1500" spans="1:7" ht="15.75">
      <c r="A1500" s="82"/>
      <c r="B1500" s="83"/>
      <c r="C1500" s="82"/>
      <c r="D1500" s="82"/>
      <c r="E1500" s="309"/>
      <c r="F1500" s="309"/>
      <c r="G1500" s="309"/>
    </row>
    <row r="1501" spans="1:7" ht="15.75">
      <c r="A1501" s="82"/>
      <c r="B1501" s="83"/>
      <c r="C1501" s="82"/>
      <c r="D1501" s="82"/>
      <c r="E1501" s="309"/>
      <c r="F1501" s="309"/>
      <c r="G1501" s="309"/>
    </row>
    <row r="1502" spans="1:7" ht="15.75">
      <c r="A1502" s="82"/>
      <c r="B1502" s="83"/>
      <c r="C1502" s="82"/>
      <c r="D1502" s="82"/>
      <c r="E1502" s="309"/>
      <c r="F1502" s="309"/>
      <c r="G1502" s="309"/>
    </row>
    <row r="1503" spans="1:7" ht="15.75">
      <c r="A1503" s="82"/>
      <c r="B1503" s="83"/>
      <c r="C1503" s="82"/>
      <c r="D1503" s="82"/>
      <c r="E1503" s="309"/>
      <c r="F1503" s="309"/>
      <c r="G1503" s="309"/>
    </row>
    <row r="1504" spans="1:7" ht="15.75">
      <c r="A1504" s="82"/>
      <c r="B1504" s="83"/>
      <c r="C1504" s="82"/>
      <c r="D1504" s="82"/>
      <c r="E1504" s="309"/>
      <c r="F1504" s="309"/>
      <c r="G1504" s="309"/>
    </row>
    <row r="1505" spans="1:7" ht="15.75">
      <c r="A1505" s="82"/>
      <c r="B1505" s="83"/>
      <c r="C1505" s="82"/>
      <c r="D1505" s="82"/>
      <c r="E1505" s="309"/>
      <c r="F1505" s="309"/>
      <c r="G1505" s="309"/>
    </row>
    <row r="1506" spans="1:7" ht="15.75">
      <c r="A1506" s="82"/>
      <c r="B1506" s="83"/>
      <c r="C1506" s="82"/>
      <c r="D1506" s="82"/>
      <c r="E1506" s="309"/>
      <c r="F1506" s="309"/>
      <c r="G1506" s="309"/>
    </row>
    <row r="1507" spans="1:7" ht="15.75">
      <c r="A1507" s="82"/>
      <c r="B1507" s="83"/>
      <c r="C1507" s="82"/>
      <c r="D1507" s="82"/>
      <c r="E1507" s="309"/>
      <c r="F1507" s="309"/>
      <c r="G1507" s="309"/>
    </row>
    <row r="1508" spans="1:7" ht="15.75">
      <c r="A1508" s="82"/>
      <c r="B1508" s="83"/>
      <c r="C1508" s="82"/>
      <c r="D1508" s="82"/>
      <c r="E1508" s="309"/>
      <c r="F1508" s="309"/>
      <c r="G1508" s="309"/>
    </row>
    <row r="1509" spans="1:7" ht="15.75">
      <c r="A1509" s="82"/>
      <c r="B1509" s="83"/>
      <c r="C1509" s="82"/>
      <c r="D1509" s="82"/>
      <c r="E1509" s="309"/>
      <c r="F1509" s="309"/>
      <c r="G1509" s="309"/>
    </row>
    <row r="1510" spans="1:7" ht="15.75">
      <c r="A1510" s="82"/>
      <c r="B1510" s="83"/>
      <c r="C1510" s="82"/>
      <c r="D1510" s="82"/>
      <c r="E1510" s="309"/>
      <c r="F1510" s="309"/>
      <c r="G1510" s="309"/>
    </row>
    <row r="1511" spans="1:7" ht="15.75">
      <c r="A1511" s="82"/>
      <c r="B1511" s="83"/>
      <c r="C1511" s="82"/>
      <c r="D1511" s="82"/>
      <c r="E1511" s="309"/>
      <c r="F1511" s="309"/>
      <c r="G1511" s="309"/>
    </row>
    <row r="1512" spans="1:7" ht="15.75">
      <c r="A1512" s="82"/>
      <c r="B1512" s="83"/>
      <c r="C1512" s="82"/>
      <c r="D1512" s="82"/>
      <c r="E1512" s="309"/>
      <c r="F1512" s="309"/>
      <c r="G1512" s="309"/>
    </row>
    <row r="1513" spans="1:7" ht="15.75">
      <c r="A1513" s="82"/>
      <c r="B1513" s="83"/>
      <c r="C1513" s="82"/>
      <c r="D1513" s="82"/>
      <c r="E1513" s="309"/>
      <c r="F1513" s="309"/>
      <c r="G1513" s="309"/>
    </row>
    <row r="1514" spans="1:7" ht="15.75">
      <c r="A1514" s="82"/>
      <c r="B1514" s="83"/>
      <c r="C1514" s="82"/>
      <c r="D1514" s="82"/>
      <c r="E1514" s="309"/>
      <c r="F1514" s="309"/>
      <c r="G1514" s="309"/>
    </row>
    <row r="1515" spans="1:7" ht="15.75">
      <c r="A1515" s="82"/>
      <c r="B1515" s="83"/>
      <c r="C1515" s="82"/>
      <c r="D1515" s="82"/>
      <c r="E1515" s="309"/>
      <c r="F1515" s="309"/>
      <c r="G1515" s="309"/>
    </row>
    <row r="1516" spans="1:7" ht="15.75">
      <c r="A1516" s="82"/>
      <c r="B1516" s="83"/>
      <c r="C1516" s="82"/>
      <c r="D1516" s="82"/>
      <c r="E1516" s="309"/>
      <c r="F1516" s="309"/>
      <c r="G1516" s="309"/>
    </row>
    <row r="1517" spans="1:7" ht="15.75">
      <c r="A1517" s="82"/>
      <c r="B1517" s="83"/>
      <c r="C1517" s="82"/>
      <c r="D1517" s="82"/>
      <c r="E1517" s="309"/>
      <c r="F1517" s="309"/>
      <c r="G1517" s="309"/>
    </row>
    <row r="1518" spans="1:7" ht="15.75">
      <c r="A1518" s="82"/>
      <c r="B1518" s="83"/>
      <c r="C1518" s="82"/>
      <c r="D1518" s="82"/>
      <c r="E1518" s="309"/>
      <c r="F1518" s="309"/>
      <c r="G1518" s="309"/>
    </row>
    <row r="1519" spans="1:7" ht="15.75">
      <c r="A1519" s="82"/>
      <c r="B1519" s="83"/>
      <c r="C1519" s="82"/>
      <c r="D1519" s="82"/>
      <c r="E1519" s="309"/>
      <c r="F1519" s="309"/>
      <c r="G1519" s="309"/>
    </row>
    <row r="1520" spans="1:7" ht="15.75">
      <c r="A1520" s="82"/>
      <c r="B1520" s="83"/>
      <c r="C1520" s="82"/>
      <c r="D1520" s="82"/>
      <c r="E1520" s="309"/>
      <c r="F1520" s="309"/>
      <c r="G1520" s="309"/>
    </row>
    <row r="1521" spans="1:7" ht="15.75">
      <c r="A1521" s="82"/>
      <c r="B1521" s="83"/>
      <c r="C1521" s="82"/>
      <c r="D1521" s="309"/>
      <c r="E1521" s="309"/>
      <c r="F1521" s="309"/>
      <c r="G1521" s="309"/>
    </row>
    <row r="1522" spans="1:7" ht="15.75">
      <c r="A1522" s="82"/>
      <c r="B1522" s="83"/>
      <c r="C1522" s="82"/>
      <c r="D1522" s="309"/>
      <c r="E1522" s="309"/>
      <c r="F1522" s="309"/>
      <c r="G1522" s="309"/>
    </row>
    <row r="1523" spans="1:7" ht="15.75">
      <c r="A1523" s="82"/>
      <c r="B1523" s="83"/>
      <c r="C1523" s="82"/>
      <c r="D1523" s="309"/>
      <c r="E1523" s="309"/>
      <c r="F1523" s="309"/>
      <c r="G1523" s="309"/>
    </row>
    <row r="1524" spans="1:7" ht="15.75">
      <c r="A1524" s="82"/>
      <c r="B1524" s="83"/>
      <c r="C1524" s="82"/>
      <c r="D1524" s="309"/>
      <c r="E1524" s="309"/>
      <c r="F1524" s="309"/>
      <c r="G1524" s="309"/>
    </row>
    <row r="1525" spans="1:7" ht="15.75">
      <c r="A1525" s="82"/>
      <c r="B1525" s="83"/>
      <c r="C1525" s="82"/>
      <c r="D1525" s="309"/>
      <c r="E1525" s="309"/>
      <c r="F1525" s="309"/>
      <c r="G1525" s="309"/>
    </row>
    <row r="1526" spans="1:7" ht="15.75">
      <c r="A1526" s="82"/>
      <c r="B1526" s="83"/>
      <c r="C1526" s="82"/>
      <c r="D1526" s="309"/>
      <c r="E1526" s="309"/>
      <c r="F1526" s="309"/>
      <c r="G1526" s="309"/>
    </row>
    <row r="1527" spans="1:7" ht="15.75">
      <c r="A1527" s="82"/>
      <c r="B1527" s="83"/>
      <c r="C1527" s="82"/>
      <c r="D1527" s="309"/>
      <c r="E1527" s="309"/>
      <c r="F1527" s="309"/>
      <c r="G1527" s="309"/>
    </row>
    <row r="1528" spans="1:7" ht="15.75">
      <c r="A1528" s="82"/>
      <c r="B1528" s="83"/>
      <c r="C1528" s="82"/>
      <c r="D1528" s="309"/>
      <c r="E1528" s="309"/>
      <c r="F1528" s="309"/>
      <c r="G1528" s="309"/>
    </row>
    <row r="1529" spans="1:7" ht="15.75">
      <c r="A1529" s="82"/>
      <c r="B1529" s="83"/>
      <c r="C1529" s="82"/>
      <c r="D1529" s="309"/>
      <c r="E1529" s="309"/>
      <c r="F1529" s="309"/>
      <c r="G1529" s="309"/>
    </row>
    <row r="1530" spans="1:7" ht="15.75">
      <c r="A1530" s="82"/>
      <c r="B1530" s="83"/>
      <c r="C1530" s="82"/>
      <c r="D1530" s="309"/>
      <c r="E1530" s="309"/>
      <c r="F1530" s="309"/>
      <c r="G1530" s="309"/>
    </row>
    <row r="1531" spans="1:7" ht="15.75">
      <c r="A1531" s="82"/>
      <c r="B1531" s="83"/>
      <c r="C1531" s="82"/>
      <c r="D1531" s="309"/>
      <c r="E1531" s="309"/>
      <c r="F1531" s="309"/>
      <c r="G1531" s="309"/>
    </row>
    <row r="1532" spans="1:7" ht="15.75">
      <c r="A1532" s="82"/>
      <c r="B1532" s="83"/>
      <c r="C1532" s="82"/>
      <c r="D1532" s="309"/>
      <c r="E1532" s="309"/>
      <c r="F1532" s="309"/>
      <c r="G1532" s="309"/>
    </row>
    <row r="1533" spans="1:7" ht="15.75">
      <c r="A1533" s="82"/>
      <c r="B1533" s="83"/>
      <c r="C1533" s="82"/>
      <c r="D1533" s="309"/>
      <c r="E1533" s="309"/>
      <c r="F1533" s="309"/>
      <c r="G1533" s="309"/>
    </row>
    <row r="1534" spans="1:7" ht="15.75">
      <c r="A1534" s="82"/>
      <c r="B1534" s="83"/>
      <c r="C1534" s="82"/>
      <c r="D1534" s="309"/>
      <c r="E1534" s="309"/>
      <c r="F1534" s="309"/>
      <c r="G1534" s="309"/>
    </row>
    <row r="1535" spans="1:7" ht="15.75">
      <c r="A1535" s="82"/>
      <c r="B1535" s="83"/>
      <c r="C1535" s="82"/>
      <c r="D1535" s="309"/>
      <c r="E1535" s="309"/>
      <c r="F1535" s="309"/>
      <c r="G1535" s="309"/>
    </row>
    <row r="1536" spans="1:7" ht="15.75">
      <c r="A1536" s="82"/>
      <c r="B1536" s="83"/>
      <c r="C1536" s="82"/>
      <c r="D1536" s="309"/>
      <c r="E1536" s="309"/>
      <c r="F1536" s="309"/>
      <c r="G1536" s="309"/>
    </row>
    <row r="1537" spans="1:7" ht="15.75">
      <c r="A1537" s="82"/>
      <c r="B1537" s="83"/>
      <c r="C1537" s="82"/>
      <c r="D1537" s="309"/>
      <c r="E1537" s="309"/>
      <c r="F1537" s="309"/>
      <c r="G1537" s="309"/>
    </row>
    <row r="1538" spans="1:7" ht="15.75">
      <c r="A1538" s="82"/>
      <c r="B1538" s="83"/>
      <c r="C1538" s="82"/>
      <c r="D1538" s="309"/>
      <c r="E1538" s="309"/>
      <c r="F1538" s="309"/>
      <c r="G1538" s="309"/>
    </row>
    <row r="1539" spans="1:7" ht="15.75">
      <c r="A1539" s="82"/>
      <c r="B1539" s="83"/>
      <c r="C1539" s="82"/>
      <c r="D1539" s="309"/>
      <c r="E1539" s="309"/>
      <c r="F1539" s="309"/>
      <c r="G1539" s="309"/>
    </row>
    <row r="1540" spans="1:7" ht="15.75">
      <c r="A1540" s="82"/>
      <c r="B1540" s="83"/>
      <c r="C1540" s="82"/>
      <c r="D1540" s="309"/>
      <c r="E1540" s="309"/>
      <c r="F1540" s="309"/>
      <c r="G1540" s="309"/>
    </row>
    <row r="1541" spans="1:7" ht="15.75">
      <c r="A1541" s="82"/>
      <c r="B1541" s="83"/>
      <c r="C1541" s="82"/>
      <c r="D1541" s="309"/>
      <c r="E1541" s="309"/>
      <c r="F1541" s="309"/>
      <c r="G1541" s="309"/>
    </row>
    <row r="1542" spans="1:7" ht="15.75">
      <c r="A1542" s="82"/>
      <c r="B1542" s="83"/>
      <c r="C1542" s="82"/>
      <c r="D1542" s="309"/>
      <c r="E1542" s="309"/>
      <c r="F1542" s="309"/>
      <c r="G1542" s="309"/>
    </row>
    <row r="1543" spans="1:7" ht="15.75">
      <c r="A1543" s="82"/>
      <c r="B1543" s="83"/>
      <c r="C1543" s="82"/>
      <c r="D1543" s="309"/>
      <c r="E1543" s="309"/>
      <c r="F1543" s="309"/>
      <c r="G1543" s="309"/>
    </row>
    <row r="1544" spans="1:7" ht="15.75">
      <c r="A1544" s="82"/>
      <c r="B1544" s="83"/>
      <c r="C1544" s="82"/>
      <c r="D1544" s="309"/>
      <c r="E1544" s="309"/>
      <c r="F1544" s="309"/>
      <c r="G1544" s="309"/>
    </row>
    <row r="1545" spans="1:7" ht="15.75">
      <c r="A1545" s="82"/>
      <c r="B1545" s="83"/>
      <c r="C1545" s="82"/>
      <c r="D1545" s="309"/>
      <c r="E1545" s="309"/>
      <c r="F1545" s="309"/>
      <c r="G1545" s="309"/>
    </row>
    <row r="1546" spans="1:7" ht="15.75">
      <c r="A1546" s="82"/>
      <c r="B1546" s="83"/>
      <c r="C1546" s="82"/>
      <c r="D1546" s="309"/>
      <c r="E1546" s="309"/>
      <c r="F1546" s="309"/>
      <c r="G1546" s="309"/>
    </row>
    <row r="1547" spans="1:7" ht="15.75">
      <c r="A1547" s="82"/>
      <c r="B1547" s="83"/>
      <c r="C1547" s="82"/>
      <c r="D1547" s="309"/>
      <c r="E1547" s="309"/>
      <c r="F1547" s="309"/>
      <c r="G1547" s="309"/>
    </row>
    <row r="1548" spans="1:7" ht="15.75">
      <c r="A1548" s="82"/>
      <c r="B1548" s="83"/>
      <c r="C1548" s="82"/>
      <c r="D1548" s="309"/>
      <c r="E1548" s="309"/>
      <c r="F1548" s="309"/>
      <c r="G1548" s="309"/>
    </row>
    <row r="1549" spans="1:7" ht="15.75">
      <c r="A1549" s="82"/>
      <c r="B1549" s="83"/>
      <c r="C1549" s="82"/>
      <c r="D1549" s="309"/>
      <c r="E1549" s="309"/>
      <c r="F1549" s="309"/>
      <c r="G1549" s="309"/>
    </row>
    <row r="1550" spans="1:7" ht="15.75">
      <c r="A1550" s="82"/>
      <c r="B1550" s="83"/>
      <c r="C1550" s="82"/>
      <c r="D1550" s="309"/>
      <c r="E1550" s="309"/>
      <c r="F1550" s="309"/>
      <c r="G1550" s="309"/>
    </row>
    <row r="1551" spans="1:7" ht="15.75">
      <c r="A1551" s="82"/>
      <c r="B1551" s="83"/>
      <c r="C1551" s="82"/>
      <c r="D1551" s="309"/>
      <c r="E1551" s="309"/>
      <c r="F1551" s="309"/>
      <c r="G1551" s="309"/>
    </row>
    <row r="1552" spans="1:7" ht="15.75">
      <c r="A1552" s="82"/>
      <c r="B1552" s="83"/>
      <c r="C1552" s="82"/>
      <c r="D1552" s="309"/>
      <c r="E1552" s="309"/>
      <c r="F1552" s="309"/>
      <c r="G1552" s="309"/>
    </row>
    <row r="1553" spans="1:7" ht="15.75">
      <c r="A1553" s="82"/>
      <c r="B1553" s="83"/>
      <c r="C1553" s="82"/>
      <c r="D1553" s="309"/>
      <c r="E1553" s="309"/>
      <c r="F1553" s="309"/>
      <c r="G1553" s="309"/>
    </row>
    <row r="1554" spans="1:7" ht="15.75">
      <c r="A1554" s="82"/>
      <c r="B1554" s="83"/>
      <c r="C1554" s="82"/>
      <c r="D1554" s="309"/>
      <c r="E1554" s="309"/>
      <c r="F1554" s="309"/>
      <c r="G1554" s="309"/>
    </row>
    <row r="1555" spans="1:7" ht="15.75">
      <c r="A1555" s="82"/>
      <c r="B1555" s="83"/>
      <c r="C1555" s="82"/>
      <c r="D1555" s="309"/>
      <c r="E1555" s="309"/>
      <c r="F1555" s="309"/>
      <c r="G1555" s="309"/>
    </row>
    <row r="1556" spans="1:7" ht="15.75">
      <c r="A1556" s="82"/>
      <c r="B1556" s="83"/>
      <c r="C1556" s="82"/>
      <c r="D1556" s="309"/>
      <c r="E1556" s="309"/>
      <c r="F1556" s="309"/>
      <c r="G1556" s="309"/>
    </row>
    <row r="1557" spans="1:7" ht="15.75">
      <c r="A1557" s="82"/>
      <c r="B1557" s="83"/>
      <c r="C1557" s="82"/>
      <c r="D1557" s="309"/>
      <c r="E1557" s="309"/>
      <c r="F1557" s="309"/>
      <c r="G1557" s="309"/>
    </row>
    <row r="1558" spans="1:7" ht="15.75">
      <c r="A1558" s="82"/>
      <c r="B1558" s="83"/>
      <c r="C1558" s="82"/>
      <c r="D1558" s="309"/>
      <c r="E1558" s="309"/>
      <c r="F1558" s="309"/>
      <c r="G1558" s="309"/>
    </row>
    <row r="1559" spans="1:7" ht="15.75">
      <c r="A1559" s="82"/>
      <c r="B1559" s="83"/>
      <c r="C1559" s="82"/>
      <c r="D1559" s="309"/>
      <c r="E1559" s="309"/>
      <c r="F1559" s="309"/>
      <c r="G1559" s="309"/>
    </row>
    <row r="1560" spans="1:7" ht="15.75">
      <c r="A1560" s="82"/>
      <c r="B1560" s="83"/>
      <c r="C1560" s="82"/>
      <c r="D1560" s="309"/>
      <c r="E1560" s="309"/>
      <c r="F1560" s="309"/>
      <c r="G1560" s="309"/>
    </row>
    <row r="1561" spans="1:7" ht="15.75">
      <c r="A1561" s="82"/>
      <c r="B1561" s="83"/>
      <c r="C1561" s="82"/>
      <c r="D1561" s="309"/>
      <c r="E1561" s="309"/>
      <c r="F1561" s="309"/>
      <c r="G1561" s="309"/>
    </row>
    <row r="1562" spans="1:7" ht="15.75">
      <c r="A1562" s="82"/>
      <c r="B1562" s="83"/>
      <c r="C1562" s="82"/>
      <c r="D1562" s="309"/>
      <c r="E1562" s="309"/>
      <c r="F1562" s="309"/>
      <c r="G1562" s="309"/>
    </row>
    <row r="1563" spans="1:7" ht="15.75">
      <c r="A1563" s="82"/>
      <c r="B1563" s="83"/>
      <c r="C1563" s="82"/>
      <c r="D1563" s="309"/>
      <c r="E1563" s="309"/>
      <c r="F1563" s="309"/>
      <c r="G1563" s="309"/>
    </row>
    <row r="1564" spans="1:7" ht="15.75">
      <c r="A1564" s="82"/>
      <c r="B1564" s="83"/>
      <c r="C1564" s="82"/>
      <c r="D1564" s="309"/>
      <c r="E1564" s="309"/>
      <c r="F1564" s="309"/>
      <c r="G1564" s="309"/>
    </row>
    <row r="1565" spans="1:7" ht="15.75">
      <c r="A1565" s="82"/>
      <c r="B1565" s="83"/>
      <c r="C1565" s="82"/>
      <c r="D1565" s="309"/>
      <c r="E1565" s="309"/>
      <c r="F1565" s="309"/>
      <c r="G1565" s="309"/>
    </row>
    <row r="1566" spans="1:7" ht="15.75">
      <c r="A1566" s="82"/>
      <c r="B1566" s="83"/>
      <c r="C1566" s="82"/>
      <c r="D1566" s="309"/>
      <c r="E1566" s="309"/>
      <c r="F1566" s="309"/>
      <c r="G1566" s="309"/>
    </row>
    <row r="1567" spans="1:7" ht="15.75">
      <c r="A1567" s="82"/>
      <c r="B1567" s="83"/>
      <c r="C1567" s="82"/>
      <c r="D1567" s="309"/>
      <c r="E1567" s="309"/>
      <c r="F1567" s="309"/>
      <c r="G1567" s="309"/>
    </row>
    <row r="1568" spans="1:7" ht="15.75">
      <c r="A1568" s="82"/>
      <c r="B1568" s="83"/>
      <c r="C1568" s="82"/>
      <c r="D1568" s="309"/>
      <c r="E1568" s="309"/>
      <c r="F1568" s="309"/>
      <c r="G1568" s="309"/>
    </row>
    <row r="1569" spans="1:7" ht="15.75">
      <c r="A1569" s="82"/>
      <c r="B1569" s="83"/>
      <c r="C1569" s="82"/>
      <c r="D1569" s="309"/>
      <c r="E1569" s="309"/>
      <c r="F1569" s="309"/>
      <c r="G1569" s="309"/>
    </row>
    <row r="1570" spans="1:7" ht="15.75">
      <c r="A1570" s="82"/>
      <c r="B1570" s="83"/>
      <c r="C1570" s="82"/>
      <c r="D1570" s="309"/>
      <c r="E1570" s="309"/>
      <c r="F1570" s="309"/>
      <c r="G1570" s="309"/>
    </row>
    <row r="1571" spans="1:7" ht="15.75">
      <c r="A1571" s="82"/>
      <c r="B1571" s="83"/>
      <c r="C1571" s="82"/>
      <c r="D1571" s="309"/>
      <c r="E1571" s="309"/>
      <c r="F1571" s="309"/>
      <c r="G1571" s="309"/>
    </row>
    <row r="1572" spans="1:7" ht="15.75">
      <c r="A1572" s="82"/>
      <c r="B1572" s="83"/>
      <c r="C1572" s="82"/>
      <c r="D1572" s="309"/>
      <c r="E1572" s="309"/>
      <c r="F1572" s="309"/>
      <c r="G1572" s="309"/>
    </row>
    <row r="1573" spans="1:7" ht="15.75">
      <c r="A1573" s="82"/>
      <c r="B1573" s="83"/>
      <c r="C1573" s="82"/>
      <c r="D1573" s="309"/>
      <c r="E1573" s="309"/>
      <c r="F1573" s="309"/>
      <c r="G1573" s="309"/>
    </row>
    <row r="1574" spans="1:7" ht="15.75">
      <c r="A1574" s="82"/>
      <c r="B1574" s="83"/>
      <c r="C1574" s="82"/>
      <c r="D1574" s="309"/>
      <c r="E1574" s="309"/>
      <c r="F1574" s="309"/>
      <c r="G1574" s="309"/>
    </row>
    <row r="1575" spans="1:7" ht="15.75">
      <c r="A1575" s="82"/>
      <c r="B1575" s="83"/>
      <c r="C1575" s="82"/>
      <c r="D1575" s="309"/>
      <c r="E1575" s="309"/>
      <c r="F1575" s="309"/>
      <c r="G1575" s="309"/>
    </row>
    <row r="1576" spans="1:7" ht="15.75">
      <c r="A1576" s="82"/>
      <c r="B1576" s="83"/>
      <c r="C1576" s="82"/>
      <c r="D1576" s="309"/>
      <c r="E1576" s="309"/>
      <c r="F1576" s="309"/>
      <c r="G1576" s="309"/>
    </row>
    <row r="1577" spans="1:7" ht="15.75">
      <c r="A1577" s="82"/>
      <c r="B1577" s="83"/>
      <c r="C1577" s="82"/>
      <c r="D1577" s="309"/>
      <c r="E1577" s="309"/>
      <c r="F1577" s="309"/>
      <c r="G1577" s="309"/>
    </row>
    <row r="1578" spans="1:7" ht="15.75">
      <c r="A1578" s="82"/>
      <c r="B1578" s="83"/>
      <c r="C1578" s="82"/>
      <c r="D1578" s="309"/>
      <c r="E1578" s="309"/>
      <c r="F1578" s="309"/>
      <c r="G1578" s="309"/>
    </row>
    <row r="1579" spans="1:3" ht="15.75">
      <c r="A1579" s="9"/>
      <c r="B1579" s="10"/>
      <c r="C1579" s="9"/>
    </row>
    <row r="1580" spans="1:3" ht="15.75">
      <c r="A1580" s="9"/>
      <c r="B1580" s="10"/>
      <c r="C1580" s="9"/>
    </row>
    <row r="1581" spans="1:3" ht="15.75">
      <c r="A1581" s="9"/>
      <c r="B1581" s="10"/>
      <c r="C1581" s="9"/>
    </row>
    <row r="1582" spans="1:3" ht="15.75">
      <c r="A1582" s="9"/>
      <c r="B1582" s="10"/>
      <c r="C1582" s="9"/>
    </row>
    <row r="1583" spans="1:3" ht="15.75">
      <c r="A1583" s="9"/>
      <c r="B1583" s="10"/>
      <c r="C1583" s="9"/>
    </row>
    <row r="1584" spans="1:3" ht="15.75">
      <c r="A1584" s="9"/>
      <c r="B1584" s="10"/>
      <c r="C1584" s="9"/>
    </row>
    <row r="1585" spans="1:3" ht="15.75">
      <c r="A1585" s="9"/>
      <c r="B1585" s="10"/>
      <c r="C1585" s="9"/>
    </row>
    <row r="1586" spans="1:3" ht="15.75">
      <c r="A1586" s="9"/>
      <c r="B1586" s="10"/>
      <c r="C1586" s="9"/>
    </row>
    <row r="1587" spans="1:3" ht="15.75">
      <c r="A1587" s="9"/>
      <c r="B1587" s="10"/>
      <c r="C1587" s="9"/>
    </row>
    <row r="1588" spans="1:3" ht="15.75">
      <c r="A1588" s="9"/>
      <c r="B1588" s="10"/>
      <c r="C1588" s="9"/>
    </row>
    <row r="1589" spans="1:3" ht="15.75">
      <c r="A1589" s="9"/>
      <c r="B1589" s="10"/>
      <c r="C1589" s="9"/>
    </row>
    <row r="1590" spans="1:3" ht="15.75">
      <c r="A1590" s="9"/>
      <c r="B1590" s="10"/>
      <c r="C1590" s="9"/>
    </row>
    <row r="1591" spans="1:3" ht="15.75">
      <c r="A1591" s="9"/>
      <c r="B1591" s="10"/>
      <c r="C1591" s="9"/>
    </row>
    <row r="1592" spans="1:3" ht="15.75">
      <c r="A1592" s="9"/>
      <c r="B1592" s="10"/>
      <c r="C1592" s="9"/>
    </row>
    <row r="1593" spans="1:3" ht="15.75">
      <c r="A1593" s="9"/>
      <c r="B1593" s="10"/>
      <c r="C1593" s="9"/>
    </row>
    <row r="1594" spans="1:3" ht="15.75">
      <c r="A1594" s="9"/>
      <c r="B1594" s="10"/>
      <c r="C1594" s="9"/>
    </row>
    <row r="1595" spans="1:3" ht="15.75">
      <c r="A1595" s="9"/>
      <c r="B1595" s="10"/>
      <c r="C1595" s="9"/>
    </row>
    <row r="1596" spans="1:3" ht="15.75">
      <c r="A1596" s="9"/>
      <c r="B1596" s="10"/>
      <c r="C1596" s="9"/>
    </row>
    <row r="1597" spans="1:3" ht="15.75">
      <c r="A1597" s="9"/>
      <c r="B1597" s="10"/>
      <c r="C1597" s="9"/>
    </row>
    <row r="1598" spans="1:3" ht="15.75">
      <c r="A1598" s="9"/>
      <c r="B1598" s="10"/>
      <c r="C1598" s="9"/>
    </row>
    <row r="1599" spans="1:3" ht="15.75">
      <c r="A1599" s="9"/>
      <c r="B1599" s="10"/>
      <c r="C1599" s="9"/>
    </row>
    <row r="1600" spans="1:3" ht="15.75">
      <c r="A1600" s="9"/>
      <c r="B1600" s="10"/>
      <c r="C1600" s="9"/>
    </row>
    <row r="1601" spans="1:3" ht="15.75">
      <c r="A1601" s="9"/>
      <c r="B1601" s="10"/>
      <c r="C1601" s="9"/>
    </row>
    <row r="1602" spans="1:3" ht="15.75">
      <c r="A1602" s="9"/>
      <c r="B1602" s="10"/>
      <c r="C1602" s="9"/>
    </row>
    <row r="1603" spans="1:3" ht="15.75">
      <c r="A1603" s="9"/>
      <c r="B1603" s="10"/>
      <c r="C1603" s="9"/>
    </row>
    <row r="1604" spans="1:3" ht="15.75">
      <c r="A1604" s="9"/>
      <c r="B1604" s="10"/>
      <c r="C1604" s="9"/>
    </row>
    <row r="1605" spans="1:3" ht="15.75">
      <c r="A1605" s="9"/>
      <c r="B1605" s="10"/>
      <c r="C1605" s="9"/>
    </row>
    <row r="1606" spans="1:3" ht="15.75">
      <c r="A1606" s="9"/>
      <c r="B1606" s="10"/>
      <c r="C1606" s="9"/>
    </row>
    <row r="1607" spans="1:3" ht="15.75">
      <c r="A1607" s="9"/>
      <c r="B1607" s="10"/>
      <c r="C1607" s="9"/>
    </row>
    <row r="1608" spans="1:3" ht="15.75">
      <c r="A1608" s="9"/>
      <c r="B1608" s="10"/>
      <c r="C1608" s="9"/>
    </row>
    <row r="1609" spans="1:3" ht="15.75">
      <c r="A1609" s="9"/>
      <c r="B1609" s="10"/>
      <c r="C1609" s="9"/>
    </row>
    <row r="1610" spans="1:3" ht="15.75">
      <c r="A1610" s="9"/>
      <c r="B1610" s="10"/>
      <c r="C1610" s="9"/>
    </row>
    <row r="1611" spans="1:3" ht="15.75">
      <c r="A1611" s="9"/>
      <c r="B1611" s="10"/>
      <c r="C1611" s="9"/>
    </row>
    <row r="1612" spans="1:3" ht="15.75">
      <c r="A1612" s="9"/>
      <c r="B1612" s="10"/>
      <c r="C1612" s="9"/>
    </row>
    <row r="1613" spans="1:3" ht="15.75">
      <c r="A1613" s="9"/>
      <c r="B1613" s="10"/>
      <c r="C1613" s="9"/>
    </row>
    <row r="1614" spans="1:3" ht="15.75">
      <c r="A1614" s="9"/>
      <c r="B1614" s="10"/>
      <c r="C1614" s="9"/>
    </row>
    <row r="1615" spans="1:3" ht="15.75">
      <c r="A1615" s="9"/>
      <c r="B1615" s="10"/>
      <c r="C1615" s="9"/>
    </row>
    <row r="1616" spans="1:3" ht="15.75">
      <c r="A1616" s="9"/>
      <c r="B1616" s="10"/>
      <c r="C1616" s="9"/>
    </row>
    <row r="1617" spans="1:3" ht="15.75">
      <c r="A1617" s="9"/>
      <c r="B1617" s="10"/>
      <c r="C1617" s="9"/>
    </row>
    <row r="1618" spans="1:3" ht="15.75">
      <c r="A1618" s="9"/>
      <c r="B1618" s="10"/>
      <c r="C1618" s="9"/>
    </row>
    <row r="1619" spans="1:3" ht="15.75">
      <c r="A1619" s="9"/>
      <c r="B1619" s="10"/>
      <c r="C1619" s="9"/>
    </row>
    <row r="1620" spans="1:3" ht="15.75">
      <c r="A1620" s="9"/>
      <c r="B1620" s="10"/>
      <c r="C1620" s="9"/>
    </row>
    <row r="1621" spans="1:3" ht="15.75">
      <c r="A1621" s="9"/>
      <c r="B1621" s="10"/>
      <c r="C1621" s="9"/>
    </row>
    <row r="1622" spans="1:3" ht="15.75">
      <c r="A1622" s="9"/>
      <c r="B1622" s="10"/>
      <c r="C1622" s="9"/>
    </row>
    <row r="1623" spans="1:3" ht="15.75">
      <c r="A1623" s="9"/>
      <c r="B1623" s="10"/>
      <c r="C1623" s="9"/>
    </row>
    <row r="1624" spans="1:3" ht="15.75">
      <c r="A1624" s="9"/>
      <c r="B1624" s="10"/>
      <c r="C1624" s="9"/>
    </row>
    <row r="1625" spans="1:3" ht="15.75">
      <c r="A1625" s="9"/>
      <c r="B1625" s="10"/>
      <c r="C1625" s="9"/>
    </row>
    <row r="1626" spans="1:3" ht="15.75">
      <c r="A1626" s="9"/>
      <c r="B1626" s="10"/>
      <c r="C1626" s="9"/>
    </row>
    <row r="1627" spans="1:3" ht="15.75">
      <c r="A1627" s="9"/>
      <c r="B1627" s="10"/>
      <c r="C1627" s="9"/>
    </row>
    <row r="1628" spans="1:3" ht="15.75">
      <c r="A1628" s="9"/>
      <c r="B1628" s="10"/>
      <c r="C1628" s="9"/>
    </row>
    <row r="1629" spans="1:3" ht="15.75">
      <c r="A1629" s="9"/>
      <c r="B1629" s="10"/>
      <c r="C1629" s="9"/>
    </row>
    <row r="1630" spans="1:3" ht="15.75">
      <c r="A1630" s="9"/>
      <c r="B1630" s="10"/>
      <c r="C1630" s="9"/>
    </row>
    <row r="1631" spans="1:3" ht="15.75">
      <c r="A1631" s="9"/>
      <c r="B1631" s="10"/>
      <c r="C1631" s="9"/>
    </row>
    <row r="1632" spans="1:3" ht="15.75">
      <c r="A1632" s="9"/>
      <c r="B1632" s="10"/>
      <c r="C1632" s="9"/>
    </row>
    <row r="1633" spans="1:3" ht="15.75">
      <c r="A1633" s="9"/>
      <c r="B1633" s="10"/>
      <c r="C1633" s="9"/>
    </row>
    <row r="1634" spans="1:3" ht="15.75">
      <c r="A1634" s="9"/>
      <c r="B1634" s="10"/>
      <c r="C1634" s="9"/>
    </row>
    <row r="1635" spans="1:3" ht="15.75">
      <c r="A1635" s="9"/>
      <c r="B1635" s="10"/>
      <c r="C1635" s="9"/>
    </row>
    <row r="1636" spans="1:3" ht="15.75">
      <c r="A1636" s="9"/>
      <c r="B1636" s="10"/>
      <c r="C1636" s="9"/>
    </row>
    <row r="1637" spans="1:3" ht="15.75">
      <c r="A1637" s="9"/>
      <c r="B1637" s="10"/>
      <c r="C1637" s="9"/>
    </row>
    <row r="1638" spans="1:3" ht="15.75">
      <c r="A1638" s="9"/>
      <c r="B1638" s="10"/>
      <c r="C1638" s="9"/>
    </row>
    <row r="1639" spans="1:3" ht="15.75">
      <c r="A1639" s="9"/>
      <c r="B1639" s="10"/>
      <c r="C1639" s="9"/>
    </row>
    <row r="1640" spans="1:3" ht="15.75">
      <c r="A1640" s="9"/>
      <c r="B1640" s="10"/>
      <c r="C1640" s="9"/>
    </row>
    <row r="1641" spans="1:3" ht="15.75">
      <c r="A1641" s="9"/>
      <c r="B1641" s="10"/>
      <c r="C1641" s="9"/>
    </row>
    <row r="1642" spans="1:3" ht="15.75">
      <c r="A1642" s="9"/>
      <c r="B1642" s="10"/>
      <c r="C1642" s="9"/>
    </row>
    <row r="1643" spans="1:3" ht="15.75">
      <c r="A1643" s="9"/>
      <c r="B1643" s="10"/>
      <c r="C1643" s="9"/>
    </row>
    <row r="1644" spans="1:3" ht="15.75">
      <c r="A1644" s="9"/>
      <c r="B1644" s="10"/>
      <c r="C1644" s="9"/>
    </row>
    <row r="1645" spans="1:3" ht="15.75">
      <c r="A1645" s="9"/>
      <c r="B1645" s="10"/>
      <c r="C1645" s="9"/>
    </row>
    <row r="1646" spans="1:3" ht="15.75">
      <c r="A1646" s="9"/>
      <c r="B1646" s="10"/>
      <c r="C1646" s="9"/>
    </row>
    <row r="1647" spans="1:3" ht="15.75">
      <c r="A1647" s="9"/>
      <c r="B1647" s="10"/>
      <c r="C1647" s="9"/>
    </row>
    <row r="1648" spans="1:3" ht="15.75">
      <c r="A1648" s="9"/>
      <c r="B1648" s="10"/>
      <c r="C1648" s="9"/>
    </row>
    <row r="1649" spans="1:3" ht="15.75">
      <c r="A1649" s="9"/>
      <c r="B1649" s="10"/>
      <c r="C1649" s="9"/>
    </row>
    <row r="1650" spans="1:3" ht="15.75">
      <c r="A1650" s="9"/>
      <c r="B1650" s="10"/>
      <c r="C1650" s="9"/>
    </row>
    <row r="1651" spans="1:3" ht="15.75">
      <c r="A1651" s="9"/>
      <c r="B1651" s="10"/>
      <c r="C1651" s="9"/>
    </row>
    <row r="1652" spans="1:3" ht="15.75">
      <c r="A1652" s="9"/>
      <c r="B1652" s="10"/>
      <c r="C1652" s="9"/>
    </row>
    <row r="1653" spans="1:3" ht="15.75">
      <c r="A1653" s="9"/>
      <c r="B1653" s="10"/>
      <c r="C1653" s="9"/>
    </row>
    <row r="1654" spans="1:3" ht="15.75">
      <c r="A1654" s="9"/>
      <c r="B1654" s="10"/>
      <c r="C1654" s="9"/>
    </row>
    <row r="1655" spans="1:3" ht="15.75">
      <c r="A1655" s="9"/>
      <c r="B1655" s="10"/>
      <c r="C1655" s="9"/>
    </row>
    <row r="1656" spans="1:3" ht="15.75">
      <c r="A1656" s="9"/>
      <c r="B1656" s="10"/>
      <c r="C1656" s="9"/>
    </row>
    <row r="1657" spans="1:3" ht="15.75">
      <c r="A1657" s="9"/>
      <c r="B1657" s="10"/>
      <c r="C1657" s="9"/>
    </row>
    <row r="1658" spans="1:3" ht="15.75">
      <c r="A1658" s="9"/>
      <c r="B1658" s="10"/>
      <c r="C1658" s="9"/>
    </row>
    <row r="1659" spans="1:3" ht="15.75">
      <c r="A1659" s="9"/>
      <c r="B1659" s="10"/>
      <c r="C1659" s="9"/>
    </row>
    <row r="1660" spans="1:3" ht="15.75">
      <c r="A1660" s="9"/>
      <c r="B1660" s="10"/>
      <c r="C1660" s="9"/>
    </row>
    <row r="1661" spans="1:3" ht="15.75">
      <c r="A1661" s="9"/>
      <c r="B1661" s="10"/>
      <c r="C1661" s="9"/>
    </row>
    <row r="1662" spans="1:3" ht="15.75">
      <c r="A1662" s="9"/>
      <c r="B1662" s="10"/>
      <c r="C1662" s="9"/>
    </row>
    <row r="1663" spans="1:3" ht="15.75">
      <c r="A1663" s="9"/>
      <c r="B1663" s="10"/>
      <c r="C1663" s="9"/>
    </row>
    <row r="1664" spans="1:3" ht="15.75">
      <c r="A1664" s="9"/>
      <c r="B1664" s="10"/>
      <c r="C1664" s="9"/>
    </row>
    <row r="1665" spans="1:3" ht="15.75">
      <c r="A1665" s="9"/>
      <c r="B1665" s="10"/>
      <c r="C1665" s="9"/>
    </row>
    <row r="1666" spans="1:3" ht="15.75">
      <c r="A1666" s="9"/>
      <c r="B1666" s="10"/>
      <c r="C1666" s="9"/>
    </row>
    <row r="1667" spans="1:3" ht="15.75">
      <c r="A1667" s="9"/>
      <c r="B1667" s="10"/>
      <c r="C1667" s="9"/>
    </row>
    <row r="1668" spans="1:3" ht="15.75">
      <c r="A1668" s="9"/>
      <c r="B1668" s="10"/>
      <c r="C1668" s="9"/>
    </row>
    <row r="1669" spans="1:3" ht="15.75">
      <c r="A1669" s="9"/>
      <c r="B1669" s="10"/>
      <c r="C1669" s="9"/>
    </row>
    <row r="1670" spans="1:3" ht="15.75">
      <c r="A1670" s="9"/>
      <c r="B1670" s="10"/>
      <c r="C1670" s="9"/>
    </row>
    <row r="1671" spans="1:3" ht="15.75">
      <c r="A1671" s="9"/>
      <c r="B1671" s="10"/>
      <c r="C1671" s="9"/>
    </row>
    <row r="1672" spans="1:3" ht="15.75">
      <c r="A1672" s="9"/>
      <c r="B1672" s="10"/>
      <c r="C1672" s="9"/>
    </row>
    <row r="1673" spans="1:3" ht="15.75">
      <c r="A1673" s="9"/>
      <c r="B1673" s="10"/>
      <c r="C1673" s="9"/>
    </row>
    <row r="1674" spans="1:3" ht="15.75">
      <c r="A1674" s="9"/>
      <c r="B1674" s="10"/>
      <c r="C1674" s="9"/>
    </row>
    <row r="1675" spans="1:3" ht="15.75">
      <c r="A1675" s="9"/>
      <c r="B1675" s="10"/>
      <c r="C1675" s="9"/>
    </row>
    <row r="1676" spans="1:3" ht="15.75">
      <c r="A1676" s="9"/>
      <c r="B1676" s="10"/>
      <c r="C1676" s="9"/>
    </row>
    <row r="1677" spans="1:3" ht="15.75">
      <c r="A1677" s="9"/>
      <c r="B1677" s="10"/>
      <c r="C1677" s="9"/>
    </row>
    <row r="1678" spans="1:3" ht="15.75">
      <c r="A1678" s="9"/>
      <c r="B1678" s="10"/>
      <c r="C1678" s="9"/>
    </row>
    <row r="1679" spans="1:3" ht="15.75">
      <c r="A1679" s="9"/>
      <c r="B1679" s="10"/>
      <c r="C1679" s="9"/>
    </row>
    <row r="1680" spans="1:3" ht="15.75">
      <c r="A1680" s="9"/>
      <c r="B1680" s="10"/>
      <c r="C1680" s="9"/>
    </row>
    <row r="1681" spans="1:3" ht="15.75">
      <c r="A1681" s="9"/>
      <c r="B1681" s="10"/>
      <c r="C1681" s="9"/>
    </row>
    <row r="1682" spans="1:3" ht="15.75">
      <c r="A1682" s="9"/>
      <c r="B1682" s="10"/>
      <c r="C1682" s="9"/>
    </row>
    <row r="1683" spans="1:3" ht="15.75">
      <c r="A1683" s="9"/>
      <c r="B1683" s="10"/>
      <c r="C1683" s="9"/>
    </row>
    <row r="1684" spans="1:3" ht="15.75">
      <c r="A1684" s="9"/>
      <c r="B1684" s="10"/>
      <c r="C1684" s="9"/>
    </row>
    <row r="1685" spans="1:3" ht="15.75">
      <c r="A1685" s="9"/>
      <c r="B1685" s="10"/>
      <c r="C1685" s="9"/>
    </row>
    <row r="1686" spans="1:3" ht="15.75">
      <c r="A1686" s="9"/>
      <c r="B1686" s="10"/>
      <c r="C1686" s="9"/>
    </row>
    <row r="1687" spans="1:3" ht="15.75">
      <c r="A1687" s="9"/>
      <c r="B1687" s="10"/>
      <c r="C1687" s="9"/>
    </row>
    <row r="1688" spans="1:3" ht="15.75">
      <c r="A1688" s="9"/>
      <c r="B1688" s="10"/>
      <c r="C1688" s="9"/>
    </row>
    <row r="1689" spans="1:3" ht="15.75">
      <c r="A1689" s="9"/>
      <c r="B1689" s="10"/>
      <c r="C1689" s="9"/>
    </row>
    <row r="1690" spans="1:3" ht="15.75">
      <c r="A1690" s="9"/>
      <c r="B1690" s="10"/>
      <c r="C1690" s="9"/>
    </row>
    <row r="1691" spans="1:3" ht="15.75">
      <c r="A1691" s="9"/>
      <c r="B1691" s="10"/>
      <c r="C1691" s="9"/>
    </row>
    <row r="1692" spans="1:3" ht="15.75">
      <c r="A1692" s="9"/>
      <c r="B1692" s="10"/>
      <c r="C1692" s="9"/>
    </row>
    <row r="1693" spans="1:3" ht="15.75">
      <c r="A1693" s="9"/>
      <c r="B1693" s="10"/>
      <c r="C1693" s="9"/>
    </row>
    <row r="1694" spans="1:3" ht="15.75">
      <c r="A1694" s="9"/>
      <c r="B1694" s="10"/>
      <c r="C1694" s="9"/>
    </row>
    <row r="1695" spans="1:3" ht="15.75">
      <c r="A1695" s="9"/>
      <c r="B1695" s="10"/>
      <c r="C1695" s="9"/>
    </row>
    <row r="1696" spans="1:3" ht="15.75">
      <c r="A1696" s="9"/>
      <c r="B1696" s="10"/>
      <c r="C1696" s="9"/>
    </row>
    <row r="1697" spans="1:3" ht="15.75">
      <c r="A1697" s="9"/>
      <c r="B1697" s="10"/>
      <c r="C1697" s="9"/>
    </row>
    <row r="1698" spans="1:3" ht="15.75">
      <c r="A1698" s="9"/>
      <c r="B1698" s="10"/>
      <c r="C1698" s="9"/>
    </row>
    <row r="1699" spans="1:3" ht="15.75">
      <c r="A1699" s="9"/>
      <c r="B1699" s="10"/>
      <c r="C1699" s="9"/>
    </row>
    <row r="1700" spans="1:3" ht="15.75">
      <c r="A1700" s="9"/>
      <c r="B1700" s="10"/>
      <c r="C1700" s="9"/>
    </row>
    <row r="1701" spans="1:3" ht="15.75">
      <c r="A1701" s="9"/>
      <c r="B1701" s="10"/>
      <c r="C1701" s="9"/>
    </row>
    <row r="1702" spans="1:3" ht="15.75">
      <c r="A1702" s="9"/>
      <c r="B1702" s="10"/>
      <c r="C1702" s="9"/>
    </row>
    <row r="1703" spans="1:3" ht="15.75">
      <c r="A1703" s="9"/>
      <c r="B1703" s="10"/>
      <c r="C1703" s="9"/>
    </row>
    <row r="1704" spans="1:3" ht="15.75">
      <c r="A1704" s="9"/>
      <c r="B1704" s="10"/>
      <c r="C1704" s="9"/>
    </row>
    <row r="1705" spans="1:3" ht="15.75">
      <c r="A1705" s="9"/>
      <c r="B1705" s="10"/>
      <c r="C1705" s="9"/>
    </row>
    <row r="1706" spans="1:3" ht="15.75">
      <c r="A1706" s="9"/>
      <c r="B1706" s="10"/>
      <c r="C1706" s="9"/>
    </row>
    <row r="1707" spans="1:3" ht="15.75">
      <c r="A1707" s="9"/>
      <c r="B1707" s="10"/>
      <c r="C1707" s="9"/>
    </row>
    <row r="1708" spans="1:3" ht="15.75">
      <c r="A1708" s="9"/>
      <c r="B1708" s="10"/>
      <c r="C1708" s="9"/>
    </row>
    <row r="1709" spans="1:3" ht="15.75">
      <c r="A1709" s="9"/>
      <c r="B1709" s="10"/>
      <c r="C1709" s="9"/>
    </row>
    <row r="1710" spans="1:3" ht="15.75">
      <c r="A1710" s="9"/>
      <c r="B1710" s="10"/>
      <c r="C1710" s="9"/>
    </row>
    <row r="1711" spans="1:3" ht="15.75">
      <c r="A1711" s="9"/>
      <c r="B1711" s="10"/>
      <c r="C1711" s="9"/>
    </row>
    <row r="1712" spans="1:3" ht="15.75">
      <c r="A1712" s="9"/>
      <c r="B1712" s="10"/>
      <c r="C1712" s="9"/>
    </row>
    <row r="1713" spans="1:3" ht="15.75">
      <c r="A1713" s="9"/>
      <c r="B1713" s="10"/>
      <c r="C1713" s="9"/>
    </row>
    <row r="1714" spans="1:3" ht="15.75">
      <c r="A1714" s="9"/>
      <c r="B1714" s="10"/>
      <c r="C1714" s="9"/>
    </row>
    <row r="1715" spans="1:3" ht="15.75">
      <c r="A1715" s="9"/>
      <c r="B1715" s="10"/>
      <c r="C1715" s="9"/>
    </row>
    <row r="1716" spans="1:3" ht="15.75">
      <c r="A1716" s="9"/>
      <c r="B1716" s="10"/>
      <c r="C1716" s="9"/>
    </row>
    <row r="1717" spans="1:3" ht="15.75">
      <c r="A1717" s="9"/>
      <c r="B1717" s="10"/>
      <c r="C1717" s="9"/>
    </row>
    <row r="1718" spans="1:3" ht="15.75">
      <c r="A1718" s="9"/>
      <c r="B1718" s="10"/>
      <c r="C1718" s="9"/>
    </row>
    <row r="1719" spans="1:3" ht="15.75">
      <c r="A1719" s="9"/>
      <c r="B1719" s="10"/>
      <c r="C1719" s="9"/>
    </row>
    <row r="1720" spans="1:3" ht="15.75">
      <c r="A1720" s="9"/>
      <c r="B1720" s="10"/>
      <c r="C1720" s="9"/>
    </row>
    <row r="1721" spans="1:3" ht="15.75">
      <c r="A1721" s="9"/>
      <c r="B1721" s="10"/>
      <c r="C1721" s="9"/>
    </row>
    <row r="1722" spans="1:3" ht="15.75">
      <c r="A1722" s="9"/>
      <c r="B1722" s="10"/>
      <c r="C1722" s="9"/>
    </row>
    <row r="1723" spans="1:3" ht="15.75">
      <c r="A1723" s="9"/>
      <c r="B1723" s="10"/>
      <c r="C1723" s="9"/>
    </row>
    <row r="1724" spans="1:3" ht="15.75">
      <c r="A1724" s="9"/>
      <c r="B1724" s="10"/>
      <c r="C1724" s="9"/>
    </row>
    <row r="1725" spans="1:3" ht="15.75">
      <c r="A1725" s="9"/>
      <c r="B1725" s="10"/>
      <c r="C1725" s="9"/>
    </row>
    <row r="1726" spans="1:3" ht="15.75">
      <c r="A1726" s="9"/>
      <c r="B1726" s="10"/>
      <c r="C1726" s="9"/>
    </row>
    <row r="1727" spans="1:3" ht="15.75">
      <c r="A1727" s="9"/>
      <c r="B1727" s="10"/>
      <c r="C1727" s="9"/>
    </row>
    <row r="1728" spans="1:3" ht="15.75">
      <c r="A1728" s="9"/>
      <c r="B1728" s="10"/>
      <c r="C1728" s="9"/>
    </row>
    <row r="1729" spans="1:3" ht="15.75">
      <c r="A1729" s="9"/>
      <c r="B1729" s="10"/>
      <c r="C1729" s="9"/>
    </row>
    <row r="1730" spans="1:3" ht="15.75">
      <c r="A1730" s="9"/>
      <c r="B1730" s="10"/>
      <c r="C1730" s="9"/>
    </row>
    <row r="1731" spans="1:3" ht="15.75">
      <c r="A1731" s="9"/>
      <c r="B1731" s="10"/>
      <c r="C1731" s="9"/>
    </row>
    <row r="1732" spans="1:3" ht="15.75">
      <c r="A1732" s="9"/>
      <c r="B1732" s="10"/>
      <c r="C1732" s="9"/>
    </row>
    <row r="1733" spans="1:3" ht="15.75">
      <c r="A1733" s="9"/>
      <c r="B1733" s="10"/>
      <c r="C1733" s="9"/>
    </row>
    <row r="1734" spans="1:3" ht="15.75">
      <c r="A1734" s="9"/>
      <c r="B1734" s="10"/>
      <c r="C1734" s="9"/>
    </row>
    <row r="1735" spans="1:3" ht="15.75">
      <c r="A1735" s="9"/>
      <c r="B1735" s="10"/>
      <c r="C1735" s="9"/>
    </row>
    <row r="1736" spans="1:3" ht="15.75">
      <c r="A1736" s="9"/>
      <c r="B1736" s="10"/>
      <c r="C1736" s="9"/>
    </row>
    <row r="1737" spans="1:3" ht="15.75">
      <c r="A1737" s="9"/>
      <c r="B1737" s="10"/>
      <c r="C1737" s="9"/>
    </row>
    <row r="1738" spans="1:3" ht="15.75">
      <c r="A1738" s="9"/>
      <c r="B1738" s="10"/>
      <c r="C1738" s="9"/>
    </row>
    <row r="1739" spans="1:3" ht="15.75">
      <c r="A1739" s="9"/>
      <c r="B1739" s="10"/>
      <c r="C1739" s="9"/>
    </row>
    <row r="1740" spans="1:3" ht="15.75">
      <c r="A1740" s="9"/>
      <c r="B1740" s="10"/>
      <c r="C1740" s="9"/>
    </row>
    <row r="1741" spans="1:3" ht="15.75">
      <c r="A1741" s="9"/>
      <c r="B1741" s="10"/>
      <c r="C1741" s="9"/>
    </row>
    <row r="1742" spans="1:3" ht="15.75">
      <c r="A1742" s="9"/>
      <c r="B1742" s="10"/>
      <c r="C1742" s="9"/>
    </row>
    <row r="1743" spans="1:3" ht="15.75">
      <c r="A1743" s="9"/>
      <c r="B1743" s="10"/>
      <c r="C1743" s="9"/>
    </row>
    <row r="1744" spans="1:3" ht="15.75">
      <c r="A1744" s="9"/>
      <c r="B1744" s="10"/>
      <c r="C1744" s="9"/>
    </row>
    <row r="1745" spans="1:3" ht="15.75">
      <c r="A1745" s="9"/>
      <c r="B1745" s="10"/>
      <c r="C1745" s="9"/>
    </row>
    <row r="1746" spans="1:3" ht="15.75">
      <c r="A1746" s="9"/>
      <c r="B1746" s="10"/>
      <c r="C1746" s="9"/>
    </row>
    <row r="1747" spans="1:3" ht="15.75">
      <c r="A1747" s="9"/>
      <c r="B1747" s="10"/>
      <c r="C1747" s="9"/>
    </row>
    <row r="1748" spans="1:3" ht="15.75">
      <c r="A1748" s="9"/>
      <c r="B1748" s="10"/>
      <c r="C1748" s="9"/>
    </row>
    <row r="1749" spans="1:3" ht="15.75">
      <c r="A1749" s="9"/>
      <c r="B1749" s="10"/>
      <c r="C1749" s="9"/>
    </row>
    <row r="1750" spans="1:3" ht="15.75">
      <c r="A1750" s="9"/>
      <c r="B1750" s="10"/>
      <c r="C1750" s="9"/>
    </row>
    <row r="1751" spans="1:3" ht="15.75">
      <c r="A1751" s="9"/>
      <c r="B1751" s="10"/>
      <c r="C1751" s="9"/>
    </row>
    <row r="1752" spans="1:3" ht="15.75">
      <c r="A1752" s="9"/>
      <c r="B1752" s="10"/>
      <c r="C1752" s="9"/>
    </row>
    <row r="1753" spans="1:3" ht="15.75">
      <c r="A1753" s="9"/>
      <c r="B1753" s="10"/>
      <c r="C1753" s="9"/>
    </row>
    <row r="1754" spans="1:3" ht="15.75">
      <c r="A1754" s="9"/>
      <c r="B1754" s="10"/>
      <c r="C1754" s="9"/>
    </row>
    <row r="1755" spans="1:3" ht="15.75">
      <c r="A1755" s="9"/>
      <c r="B1755" s="10"/>
      <c r="C1755" s="9"/>
    </row>
    <row r="1756" spans="1:3" ht="15.75">
      <c r="A1756" s="9"/>
      <c r="B1756" s="10"/>
      <c r="C1756" s="9"/>
    </row>
    <row r="1757" spans="1:3" ht="15.75">
      <c r="A1757" s="9"/>
      <c r="B1757" s="10"/>
      <c r="C1757" s="9"/>
    </row>
    <row r="1758" spans="1:3" ht="15.75">
      <c r="A1758" s="9"/>
      <c r="B1758" s="10"/>
      <c r="C1758" s="9"/>
    </row>
    <row r="1759" spans="1:3" ht="15.75">
      <c r="A1759" s="9"/>
      <c r="B1759" s="10"/>
      <c r="C1759" s="9"/>
    </row>
    <row r="1760" spans="1:3" ht="15.75">
      <c r="A1760" s="9"/>
      <c r="B1760" s="10"/>
      <c r="C1760" s="9"/>
    </row>
    <row r="1761" spans="1:3" ht="15.75">
      <c r="A1761" s="9"/>
      <c r="B1761" s="10"/>
      <c r="C1761" s="9"/>
    </row>
    <row r="1762" spans="1:3" ht="15.75">
      <c r="A1762" s="9"/>
      <c r="B1762" s="10"/>
      <c r="C1762" s="9"/>
    </row>
    <row r="1763" spans="1:3" ht="15.75">
      <c r="A1763" s="9"/>
      <c r="B1763" s="10"/>
      <c r="C1763" s="9"/>
    </row>
    <row r="1764" spans="1:3" ht="15.75">
      <c r="A1764" s="9"/>
      <c r="B1764" s="10"/>
      <c r="C1764" s="9"/>
    </row>
    <row r="1765" spans="1:3" ht="15.75">
      <c r="A1765" s="9"/>
      <c r="B1765" s="10"/>
      <c r="C1765" s="9"/>
    </row>
    <row r="1766" spans="1:3" ht="15.75">
      <c r="A1766" s="9"/>
      <c r="B1766" s="10"/>
      <c r="C1766" s="9"/>
    </row>
    <row r="1767" spans="1:3" ht="15.75">
      <c r="A1767" s="9"/>
      <c r="B1767" s="10"/>
      <c r="C1767" s="9"/>
    </row>
    <row r="1768" spans="1:3" ht="15.75">
      <c r="A1768" s="9"/>
      <c r="B1768" s="10"/>
      <c r="C1768" s="9"/>
    </row>
    <row r="1769" spans="1:3" ht="15.75">
      <c r="A1769" s="9"/>
      <c r="B1769" s="10"/>
      <c r="C1769" s="9"/>
    </row>
    <row r="1770" spans="1:3" ht="15.75">
      <c r="A1770" s="9"/>
      <c r="B1770" s="10"/>
      <c r="C1770" s="9"/>
    </row>
    <row r="1771" spans="1:3" ht="15.75">
      <c r="A1771" s="9"/>
      <c r="B1771" s="10"/>
      <c r="C1771" s="9"/>
    </row>
    <row r="1772" spans="1:3" ht="15.75">
      <c r="A1772" s="9"/>
      <c r="B1772" s="10"/>
      <c r="C1772" s="9"/>
    </row>
    <row r="1773" spans="1:3" ht="15.75">
      <c r="A1773" s="9"/>
      <c r="B1773" s="10"/>
      <c r="C1773" s="9"/>
    </row>
    <row r="1774" spans="1:3" ht="15.75">
      <c r="A1774" s="9"/>
      <c r="B1774" s="10"/>
      <c r="C1774" s="9"/>
    </row>
    <row r="1775" spans="1:3" ht="15.75">
      <c r="A1775" s="9"/>
      <c r="B1775" s="10"/>
      <c r="C1775" s="9"/>
    </row>
    <row r="1776" spans="1:3" ht="15.75">
      <c r="A1776" s="9"/>
      <c r="B1776" s="10"/>
      <c r="C1776" s="9"/>
    </row>
    <row r="1777" spans="1:3" ht="15.75">
      <c r="A1777" s="9"/>
      <c r="B1777" s="10"/>
      <c r="C1777" s="9"/>
    </row>
    <row r="1778" spans="1:3" ht="15.75">
      <c r="A1778" s="9"/>
      <c r="B1778" s="10"/>
      <c r="C1778" s="9"/>
    </row>
    <row r="1779" spans="1:3" ht="15.75">
      <c r="A1779" s="9"/>
      <c r="B1779" s="10"/>
      <c r="C1779" s="9"/>
    </row>
    <row r="1780" spans="1:3" ht="15.75">
      <c r="A1780" s="9"/>
      <c r="B1780" s="10"/>
      <c r="C1780" s="9"/>
    </row>
    <row r="1781" spans="1:3" ht="15.75">
      <c r="A1781" s="9"/>
      <c r="B1781" s="10"/>
      <c r="C1781" s="9"/>
    </row>
    <row r="1782" spans="1:3" ht="15.75">
      <c r="A1782" s="9"/>
      <c r="B1782" s="10"/>
      <c r="C1782" s="9"/>
    </row>
    <row r="1783" spans="1:3" ht="15.75">
      <c r="A1783" s="9"/>
      <c r="B1783" s="10"/>
      <c r="C1783" s="9"/>
    </row>
    <row r="1784" spans="1:3" ht="15.75">
      <c r="A1784" s="9"/>
      <c r="B1784" s="10"/>
      <c r="C1784" s="9"/>
    </row>
    <row r="1785" spans="1:3" ht="15.75">
      <c r="A1785" s="9"/>
      <c r="B1785" s="10"/>
      <c r="C1785" s="9"/>
    </row>
    <row r="1786" spans="1:3" ht="15.75">
      <c r="A1786" s="9"/>
      <c r="B1786" s="10"/>
      <c r="C1786" s="9"/>
    </row>
    <row r="1787" spans="1:3" ht="15.75">
      <c r="A1787" s="9"/>
      <c r="B1787" s="10"/>
      <c r="C1787" s="9"/>
    </row>
    <row r="1788" spans="1:3" ht="15.75">
      <c r="A1788" s="9"/>
      <c r="B1788" s="10"/>
      <c r="C1788" s="9"/>
    </row>
    <row r="1789" spans="1:3" ht="15.75">
      <c r="A1789" s="9"/>
      <c r="B1789" s="10"/>
      <c r="C1789" s="9"/>
    </row>
    <row r="1790" spans="1:3" ht="15.75">
      <c r="A1790" s="9"/>
      <c r="B1790" s="10"/>
      <c r="C1790" s="9"/>
    </row>
    <row r="1791" spans="1:3" ht="15.75">
      <c r="A1791" s="9"/>
      <c r="B1791" s="10"/>
      <c r="C1791" s="9"/>
    </row>
    <row r="1792" spans="1:3" ht="15.75">
      <c r="A1792" s="9"/>
      <c r="B1792" s="10"/>
      <c r="C1792" s="9"/>
    </row>
    <row r="1793" spans="1:3" ht="15.75">
      <c r="A1793" s="9"/>
      <c r="B1793" s="10"/>
      <c r="C1793" s="9"/>
    </row>
    <row r="1794" spans="1:3" ht="15.75">
      <c r="A1794" s="9"/>
      <c r="B1794" s="10"/>
      <c r="C1794" s="9"/>
    </row>
    <row r="1795" spans="1:3" ht="15.75">
      <c r="A1795" s="9"/>
      <c r="B1795" s="10"/>
      <c r="C1795" s="9"/>
    </row>
    <row r="1796" spans="1:3" ht="15.75">
      <c r="A1796" s="9"/>
      <c r="B1796" s="10"/>
      <c r="C1796" s="9"/>
    </row>
    <row r="1797" spans="1:3" ht="15.75">
      <c r="A1797" s="9"/>
      <c r="B1797" s="10"/>
      <c r="C1797" s="9"/>
    </row>
    <row r="1798" spans="1:3" ht="15.75">
      <c r="A1798" s="9"/>
      <c r="B1798" s="10"/>
      <c r="C1798" s="9"/>
    </row>
    <row r="1799" spans="1:3" ht="15.75">
      <c r="A1799" s="9"/>
      <c r="B1799" s="10"/>
      <c r="C1799" s="9"/>
    </row>
    <row r="1800" spans="1:3" ht="15.75">
      <c r="A1800" s="9"/>
      <c r="B1800" s="10"/>
      <c r="C1800" s="9"/>
    </row>
    <row r="1801" spans="1:3" ht="15.75">
      <c r="A1801" s="9"/>
      <c r="B1801" s="10"/>
      <c r="C1801" s="9"/>
    </row>
    <row r="1802" spans="1:3" ht="15.75">
      <c r="A1802" s="9"/>
      <c r="B1802" s="10"/>
      <c r="C1802" s="9"/>
    </row>
    <row r="1803" spans="1:3" ht="15.75">
      <c r="A1803" s="9"/>
      <c r="B1803" s="10"/>
      <c r="C1803" s="9"/>
    </row>
    <row r="1804" spans="1:3" ht="15.75">
      <c r="A1804" s="9"/>
      <c r="B1804" s="10"/>
      <c r="C1804" s="9"/>
    </row>
    <row r="1805" spans="1:3" ht="15.75">
      <c r="A1805" s="9"/>
      <c r="B1805" s="10"/>
      <c r="C1805" s="9"/>
    </row>
    <row r="1806" spans="1:3" ht="15.75">
      <c r="A1806" s="9"/>
      <c r="B1806" s="10"/>
      <c r="C1806" s="9"/>
    </row>
    <row r="1807" spans="1:3" ht="15.75">
      <c r="A1807" s="9"/>
      <c r="B1807" s="10"/>
      <c r="C1807" s="9"/>
    </row>
    <row r="1808" spans="1:3" ht="15.75">
      <c r="A1808" s="9"/>
      <c r="B1808" s="10"/>
      <c r="C1808" s="9"/>
    </row>
    <row r="1809" spans="1:3" ht="15.75">
      <c r="A1809" s="9"/>
      <c r="B1809" s="10"/>
      <c r="C1809" s="9"/>
    </row>
    <row r="1810" spans="1:3" ht="15.75">
      <c r="A1810" s="9"/>
      <c r="B1810" s="10"/>
      <c r="C1810" s="9"/>
    </row>
    <row r="1811" spans="1:3" ht="15.75">
      <c r="A1811" s="9"/>
      <c r="B1811" s="10"/>
      <c r="C1811" s="9"/>
    </row>
    <row r="1812" spans="1:3" ht="15.75">
      <c r="A1812" s="9"/>
      <c r="B1812" s="10"/>
      <c r="C1812" s="9"/>
    </row>
    <row r="1813" spans="1:3" ht="15.75">
      <c r="A1813" s="9"/>
      <c r="B1813" s="10"/>
      <c r="C1813" s="9"/>
    </row>
    <row r="1814" spans="1:3" ht="15.75">
      <c r="A1814" s="9"/>
      <c r="B1814" s="10"/>
      <c r="C1814" s="9"/>
    </row>
    <row r="1815" spans="1:3" ht="15.75">
      <c r="A1815" s="9"/>
      <c r="B1815" s="10"/>
      <c r="C1815" s="9"/>
    </row>
    <row r="1816" spans="1:3" ht="15.75">
      <c r="A1816" s="9"/>
      <c r="B1816" s="10"/>
      <c r="C1816" s="9"/>
    </row>
    <row r="1817" spans="1:3" ht="15.75">
      <c r="A1817" s="9"/>
      <c r="B1817" s="10"/>
      <c r="C1817" s="9"/>
    </row>
    <row r="1818" spans="1:3" ht="15.75">
      <c r="A1818" s="9"/>
      <c r="B1818" s="10"/>
      <c r="C1818" s="9"/>
    </row>
    <row r="1819" spans="1:3" ht="15.75">
      <c r="A1819" s="9"/>
      <c r="B1819" s="10"/>
      <c r="C1819" s="9"/>
    </row>
    <row r="1820" spans="1:3" ht="15.75">
      <c r="A1820" s="9"/>
      <c r="B1820" s="10"/>
      <c r="C1820" s="9"/>
    </row>
    <row r="1821" spans="1:3" ht="15.75">
      <c r="A1821" s="9"/>
      <c r="B1821" s="10"/>
      <c r="C1821" s="9"/>
    </row>
    <row r="1822" spans="1:3" ht="15.75">
      <c r="A1822" s="9"/>
      <c r="B1822" s="10"/>
      <c r="C1822" s="9"/>
    </row>
    <row r="1823" spans="1:3" ht="15.75">
      <c r="A1823" s="9"/>
      <c r="B1823" s="10"/>
      <c r="C1823" s="9"/>
    </row>
    <row r="1824" spans="1:3" ht="15.75">
      <c r="A1824" s="9"/>
      <c r="B1824" s="10"/>
      <c r="C1824" s="9"/>
    </row>
    <row r="1825" spans="1:3" ht="15.75">
      <c r="A1825" s="9"/>
      <c r="B1825" s="10"/>
      <c r="C1825" s="9"/>
    </row>
    <row r="1826" spans="1:3" ht="15.75">
      <c r="A1826" s="9"/>
      <c r="B1826" s="10"/>
      <c r="C1826" s="9"/>
    </row>
    <row r="1827" spans="1:3" ht="15.75">
      <c r="A1827" s="9"/>
      <c r="B1827" s="10"/>
      <c r="C1827" s="9"/>
    </row>
    <row r="1828" spans="1:3" ht="15.75">
      <c r="A1828" s="9"/>
      <c r="B1828" s="10"/>
      <c r="C1828" s="9"/>
    </row>
    <row r="1829" spans="1:3" ht="15.75">
      <c r="A1829" s="9"/>
      <c r="B1829" s="10"/>
      <c r="C1829" s="9"/>
    </row>
    <row r="1830" spans="1:3" ht="15.75">
      <c r="A1830" s="9"/>
      <c r="B1830" s="10"/>
      <c r="C1830" s="9"/>
    </row>
    <row r="1831" spans="1:3" ht="15.75">
      <c r="A1831" s="9"/>
      <c r="B1831" s="10"/>
      <c r="C1831" s="9"/>
    </row>
    <row r="1832" spans="1:3" ht="15.75">
      <c r="A1832" s="9"/>
      <c r="B1832" s="10"/>
      <c r="C1832" s="9"/>
    </row>
    <row r="1833" spans="1:3" ht="15.75">
      <c r="A1833" s="9"/>
      <c r="B1833" s="10"/>
      <c r="C1833" s="9"/>
    </row>
    <row r="1834" spans="1:3" ht="15.75">
      <c r="A1834" s="9"/>
      <c r="B1834" s="10"/>
      <c r="C1834" s="9"/>
    </row>
    <row r="1835" spans="1:3" ht="15.75">
      <c r="A1835" s="9"/>
      <c r="B1835" s="10"/>
      <c r="C1835" s="9"/>
    </row>
    <row r="1836" spans="1:3" ht="15.75">
      <c r="A1836" s="9"/>
      <c r="B1836" s="10"/>
      <c r="C1836" s="9"/>
    </row>
    <row r="1837" spans="1:3" ht="15.75">
      <c r="A1837" s="9"/>
      <c r="B1837" s="10"/>
      <c r="C1837" s="9"/>
    </row>
    <row r="1838" spans="1:3" ht="15.75">
      <c r="A1838" s="9"/>
      <c r="B1838" s="10"/>
      <c r="C1838" s="9"/>
    </row>
    <row r="1839" spans="1:3" ht="15.75">
      <c r="A1839" s="9"/>
      <c r="B1839" s="10"/>
      <c r="C1839" s="9"/>
    </row>
    <row r="1840" spans="1:3" ht="15.75">
      <c r="A1840" s="9"/>
      <c r="B1840" s="10"/>
      <c r="C1840" s="9"/>
    </row>
    <row r="1841" spans="1:3" ht="15.75">
      <c r="A1841" s="9"/>
      <c r="B1841" s="10"/>
      <c r="C1841" s="9"/>
    </row>
    <row r="1842" spans="1:3" ht="15.75">
      <c r="A1842" s="9"/>
      <c r="B1842" s="10"/>
      <c r="C1842" s="9"/>
    </row>
    <row r="1843" spans="1:3" ht="15.75">
      <c r="A1843" s="9"/>
      <c r="B1843" s="10"/>
      <c r="C1843" s="9"/>
    </row>
    <row r="1844" spans="1:3" ht="15.75">
      <c r="A1844" s="9"/>
      <c r="B1844" s="10"/>
      <c r="C1844" s="9"/>
    </row>
    <row r="1845" spans="1:3" ht="15.75">
      <c r="A1845" s="9"/>
      <c r="B1845" s="10"/>
      <c r="C1845" s="9"/>
    </row>
    <row r="1846" spans="1:3" ht="15.75">
      <c r="A1846" s="9"/>
      <c r="B1846" s="10"/>
      <c r="C1846" s="9"/>
    </row>
    <row r="1847" spans="1:3" ht="15.75">
      <c r="A1847" s="9"/>
      <c r="B1847" s="10"/>
      <c r="C1847" s="9"/>
    </row>
    <row r="1848" spans="1:3" ht="15.75">
      <c r="A1848" s="9"/>
      <c r="B1848" s="10"/>
      <c r="C1848" s="9"/>
    </row>
    <row r="1849" spans="1:3" ht="15.75">
      <c r="A1849" s="9"/>
      <c r="B1849" s="10"/>
      <c r="C1849" s="9"/>
    </row>
    <row r="1850" spans="1:3" ht="15.75">
      <c r="A1850" s="9"/>
      <c r="B1850" s="10"/>
      <c r="C1850" s="9"/>
    </row>
    <row r="1851" spans="1:3" ht="15.75">
      <c r="A1851" s="9"/>
      <c r="B1851" s="10"/>
      <c r="C1851" s="9"/>
    </row>
    <row r="1852" spans="1:3" ht="15.75">
      <c r="A1852" s="9"/>
      <c r="B1852" s="10"/>
      <c r="C1852" s="9"/>
    </row>
    <row r="1853" spans="1:3" ht="15.75">
      <c r="A1853" s="9"/>
      <c r="B1853" s="10"/>
      <c r="C1853" s="9"/>
    </row>
    <row r="1854" spans="1:3" ht="15.75">
      <c r="A1854" s="9"/>
      <c r="B1854" s="10"/>
      <c r="C1854" s="9"/>
    </row>
    <row r="1855" spans="1:3" ht="15.75">
      <c r="A1855" s="9"/>
      <c r="B1855" s="10"/>
      <c r="C1855" s="9"/>
    </row>
    <row r="1856" spans="1:3" ht="15.75">
      <c r="A1856" s="9"/>
      <c r="B1856" s="10"/>
      <c r="C1856" s="9"/>
    </row>
    <row r="1857" spans="1:3" ht="15.75">
      <c r="A1857" s="9"/>
      <c r="B1857" s="10"/>
      <c r="C1857" s="9"/>
    </row>
    <row r="1858" spans="1:3" ht="15.75">
      <c r="A1858" s="9"/>
      <c r="B1858" s="10"/>
      <c r="C1858" s="9"/>
    </row>
    <row r="1859" spans="1:3" ht="15.75">
      <c r="A1859" s="9"/>
      <c r="B1859" s="10"/>
      <c r="C1859" s="9"/>
    </row>
    <row r="1860" spans="1:3" ht="15.75">
      <c r="A1860" s="9"/>
      <c r="B1860" s="10"/>
      <c r="C1860" s="9"/>
    </row>
    <row r="1861" spans="1:3" ht="15.75">
      <c r="A1861" s="9"/>
      <c r="B1861" s="10"/>
      <c r="C1861" s="9"/>
    </row>
    <row r="1862" spans="1:3" ht="15.75">
      <c r="A1862" s="9"/>
      <c r="B1862" s="10"/>
      <c r="C1862" s="9"/>
    </row>
    <row r="1863" spans="1:3" ht="15.75">
      <c r="A1863" s="9"/>
      <c r="B1863" s="10"/>
      <c r="C1863" s="9"/>
    </row>
    <row r="1864" spans="1:3" ht="15.75">
      <c r="A1864" s="9"/>
      <c r="B1864" s="10"/>
      <c r="C1864" s="9"/>
    </row>
    <row r="1865" spans="1:3" ht="15.75">
      <c r="A1865" s="9"/>
      <c r="B1865" s="10"/>
      <c r="C1865" s="9"/>
    </row>
    <row r="1866" spans="1:3" ht="15.75">
      <c r="A1866" s="9"/>
      <c r="B1866" s="10"/>
      <c r="C1866" s="9"/>
    </row>
    <row r="1867" spans="1:3" ht="15.75">
      <c r="A1867" s="9"/>
      <c r="B1867" s="10"/>
      <c r="C1867" s="9"/>
    </row>
    <row r="1868" spans="1:3" ht="15.75">
      <c r="A1868" s="9"/>
      <c r="B1868" s="10"/>
      <c r="C1868" s="9"/>
    </row>
    <row r="1869" spans="1:3" ht="15.75">
      <c r="A1869" s="9"/>
      <c r="B1869" s="10"/>
      <c r="C1869" s="9"/>
    </row>
    <row r="1870" spans="1:3" ht="15.75">
      <c r="A1870" s="9"/>
      <c r="B1870" s="10"/>
      <c r="C1870" s="9"/>
    </row>
    <row r="1871" spans="1:3" ht="15.75">
      <c r="A1871" s="9"/>
      <c r="B1871" s="10"/>
      <c r="C1871" s="9"/>
    </row>
    <row r="1872" spans="1:3" ht="15.75">
      <c r="A1872" s="9"/>
      <c r="B1872" s="10"/>
      <c r="C1872" s="9"/>
    </row>
    <row r="1873" spans="1:3" ht="15.75">
      <c r="A1873" s="9"/>
      <c r="B1873" s="10"/>
      <c r="C1873" s="9"/>
    </row>
    <row r="1874" spans="1:3" ht="15.75">
      <c r="A1874" s="9"/>
      <c r="B1874" s="10"/>
      <c r="C1874" s="9"/>
    </row>
    <row r="1875" spans="1:3" ht="15.75">
      <c r="A1875" s="9"/>
      <c r="B1875" s="10"/>
      <c r="C1875" s="9"/>
    </row>
    <row r="1876" spans="1:3" ht="15.75">
      <c r="A1876" s="9"/>
      <c r="B1876" s="10"/>
      <c r="C1876" s="9"/>
    </row>
    <row r="1877" spans="1:3" ht="15.75">
      <c r="A1877" s="9"/>
      <c r="B1877" s="10"/>
      <c r="C1877" s="9"/>
    </row>
    <row r="1878" spans="1:3" ht="15.75">
      <c r="A1878" s="9"/>
      <c r="B1878" s="10"/>
      <c r="C1878" s="9"/>
    </row>
    <row r="1879" spans="1:3" ht="15.75">
      <c r="A1879" s="9"/>
      <c r="B1879" s="10"/>
      <c r="C1879" s="9"/>
    </row>
    <row r="1880" spans="1:3" ht="15.75">
      <c r="A1880" s="9"/>
      <c r="B1880" s="10"/>
      <c r="C1880" s="9"/>
    </row>
    <row r="1881" spans="1:3" ht="15.75">
      <c r="A1881" s="9"/>
      <c r="B1881" s="10"/>
      <c r="C1881" s="9"/>
    </row>
    <row r="1882" spans="1:3" ht="15.75">
      <c r="A1882" s="9"/>
      <c r="B1882" s="10"/>
      <c r="C1882" s="9"/>
    </row>
    <row r="1883" spans="1:3" ht="15.75">
      <c r="A1883" s="9"/>
      <c r="B1883" s="10"/>
      <c r="C1883" s="9"/>
    </row>
    <row r="1884" spans="1:3" ht="15.75">
      <c r="A1884" s="9"/>
      <c r="B1884" s="10"/>
      <c r="C1884" s="9"/>
    </row>
    <row r="1885" spans="1:3" ht="15.75">
      <c r="A1885" s="9"/>
      <c r="B1885" s="10"/>
      <c r="C1885" s="9"/>
    </row>
    <row r="1886" spans="1:3" ht="15.75">
      <c r="A1886" s="9"/>
      <c r="B1886" s="10"/>
      <c r="C1886" s="9"/>
    </row>
    <row r="1887" spans="1:3" ht="15.75">
      <c r="A1887" s="9"/>
      <c r="B1887" s="10"/>
      <c r="C1887" s="9"/>
    </row>
    <row r="1888" spans="1:3" ht="15.75">
      <c r="A1888" s="9"/>
      <c r="B1888" s="10"/>
      <c r="C1888" s="9"/>
    </row>
    <row r="1889" spans="1:3" ht="15.75">
      <c r="A1889" s="9"/>
      <c r="B1889" s="10"/>
      <c r="C1889" s="9"/>
    </row>
    <row r="1890" spans="1:3" ht="15.75">
      <c r="A1890" s="9"/>
      <c r="B1890" s="10"/>
      <c r="C1890" s="9"/>
    </row>
    <row r="1891" spans="1:3" ht="15.75">
      <c r="A1891" s="9"/>
      <c r="B1891" s="10"/>
      <c r="C1891" s="9"/>
    </row>
    <row r="1892" spans="1:3" ht="15.75">
      <c r="A1892" s="9"/>
      <c r="B1892" s="10"/>
      <c r="C1892" s="9"/>
    </row>
    <row r="1893" spans="1:3" ht="15.75">
      <c r="A1893" s="9"/>
      <c r="B1893" s="10"/>
      <c r="C1893" s="9"/>
    </row>
    <row r="1894" spans="1:3" ht="15.75">
      <c r="A1894" s="9"/>
      <c r="B1894" s="10"/>
      <c r="C1894" s="9"/>
    </row>
    <row r="1895" spans="1:3" ht="15.75">
      <c r="A1895" s="9"/>
      <c r="B1895" s="10"/>
      <c r="C1895" s="9"/>
    </row>
    <row r="1896" spans="1:3" ht="15.75">
      <c r="A1896" s="9"/>
      <c r="B1896" s="10"/>
      <c r="C1896" s="9"/>
    </row>
    <row r="1897" spans="1:3" ht="15.75">
      <c r="A1897" s="9"/>
      <c r="B1897" s="10"/>
      <c r="C1897" s="9"/>
    </row>
    <row r="1898" spans="1:3" ht="15.75">
      <c r="A1898" s="9"/>
      <c r="B1898" s="10"/>
      <c r="C1898" s="9"/>
    </row>
    <row r="1899" spans="1:3" ht="15.75">
      <c r="A1899" s="9"/>
      <c r="B1899" s="10"/>
      <c r="C1899" s="9"/>
    </row>
    <row r="1900" spans="1:3" ht="15.75">
      <c r="A1900" s="9"/>
      <c r="B1900" s="10"/>
      <c r="C1900" s="9"/>
    </row>
    <row r="1901" spans="1:3" ht="15.75">
      <c r="A1901" s="9"/>
      <c r="B1901" s="10"/>
      <c r="C1901" s="9"/>
    </row>
    <row r="1902" spans="1:3" ht="15.75">
      <c r="A1902" s="9"/>
      <c r="B1902" s="10"/>
      <c r="C1902" s="9"/>
    </row>
    <row r="1903" spans="1:3" ht="15.75">
      <c r="A1903" s="9"/>
      <c r="B1903" s="10"/>
      <c r="C1903" s="9"/>
    </row>
    <row r="1904" spans="1:3" ht="15.75">
      <c r="A1904" s="9"/>
      <c r="B1904" s="10"/>
      <c r="C1904" s="9"/>
    </row>
    <row r="1905" spans="1:3" ht="15.75">
      <c r="A1905" s="9"/>
      <c r="B1905" s="10"/>
      <c r="C1905" s="9"/>
    </row>
    <row r="1906" spans="1:3" ht="15.75">
      <c r="A1906" s="9"/>
      <c r="B1906" s="10"/>
      <c r="C1906" s="9"/>
    </row>
    <row r="1907" spans="1:3" ht="15.75">
      <c r="A1907" s="9"/>
      <c r="B1907" s="10"/>
      <c r="C1907" s="9"/>
    </row>
    <row r="1908" spans="1:3" ht="15.75">
      <c r="A1908" s="9"/>
      <c r="B1908" s="10"/>
      <c r="C1908" s="9"/>
    </row>
    <row r="1909" spans="1:3" ht="15.75">
      <c r="A1909" s="9"/>
      <c r="B1909" s="10"/>
      <c r="C1909" s="9"/>
    </row>
    <row r="1910" spans="1:3" ht="15.75">
      <c r="A1910" s="9"/>
      <c r="B1910" s="10"/>
      <c r="C1910" s="9"/>
    </row>
    <row r="1911" spans="1:3" ht="15.75">
      <c r="A1911" s="9"/>
      <c r="B1911" s="10"/>
      <c r="C1911" s="9"/>
    </row>
    <row r="1912" spans="1:3" ht="15.75">
      <c r="A1912" s="9"/>
      <c r="B1912" s="10"/>
      <c r="C1912" s="9"/>
    </row>
    <row r="1913" spans="1:3" ht="15.75">
      <c r="A1913" s="9"/>
      <c r="B1913" s="10"/>
      <c r="C1913" s="9"/>
    </row>
    <row r="1914" spans="1:2" ht="15.75">
      <c r="A1914" s="9"/>
      <c r="B1914" s="10"/>
    </row>
    <row r="1915" spans="1:3" ht="15.75">
      <c r="A1915" s="9"/>
      <c r="B1915" s="10"/>
      <c r="C1915" s="9"/>
    </row>
    <row r="1916" spans="1:3" ht="15.75">
      <c r="A1916" s="9"/>
      <c r="B1916" s="10"/>
      <c r="C1916" s="9"/>
    </row>
    <row r="1917" spans="1:3" ht="15.75">
      <c r="A1917" s="9"/>
      <c r="B1917" s="10"/>
      <c r="C1917" s="9"/>
    </row>
    <row r="1918" spans="1:3" ht="15.75">
      <c r="A1918" s="9"/>
      <c r="B1918" s="10"/>
      <c r="C1918" s="9"/>
    </row>
    <row r="1919" spans="1:3" ht="15.75">
      <c r="A1919" s="9"/>
      <c r="B1919" s="10"/>
      <c r="C1919" s="9"/>
    </row>
    <row r="1920" spans="1:3" ht="15.75">
      <c r="A1920" s="9"/>
      <c r="B1920" s="10"/>
      <c r="C1920" s="9"/>
    </row>
    <row r="1921" spans="1:3" ht="15.75">
      <c r="A1921" s="9"/>
      <c r="B1921" s="10"/>
      <c r="C1921" s="9"/>
    </row>
    <row r="1922" spans="1:3" ht="15.75">
      <c r="A1922" s="9"/>
      <c r="B1922" s="10"/>
      <c r="C1922" s="9"/>
    </row>
    <row r="1923" spans="1:3" ht="15.75">
      <c r="A1923" s="9"/>
      <c r="B1923" s="10"/>
      <c r="C1923" s="9"/>
    </row>
    <row r="1924" spans="1:3" ht="15.75">
      <c r="A1924" s="9"/>
      <c r="B1924" s="10"/>
      <c r="C1924" s="9"/>
    </row>
    <row r="1925" spans="1:3" ht="15.75">
      <c r="A1925" s="9"/>
      <c r="B1925" s="10"/>
      <c r="C1925" s="9"/>
    </row>
    <row r="1926" spans="1:3" ht="15.75">
      <c r="A1926" s="9"/>
      <c r="B1926" s="10"/>
      <c r="C1926" s="9"/>
    </row>
    <row r="1927" spans="1:3" ht="15.75">
      <c r="A1927" s="9"/>
      <c r="B1927" s="10"/>
      <c r="C1927" s="9"/>
    </row>
    <row r="1928" spans="1:3" ht="15.75">
      <c r="A1928" s="9"/>
      <c r="B1928" s="10"/>
      <c r="C1928" s="9"/>
    </row>
    <row r="1929" spans="1:3" ht="15.75">
      <c r="A1929" s="9"/>
      <c r="B1929" s="10"/>
      <c r="C1929" s="9"/>
    </row>
    <row r="1930" spans="1:3" ht="15.75">
      <c r="A1930" s="9"/>
      <c r="B1930" s="10"/>
      <c r="C1930" s="9"/>
    </row>
    <row r="1931" spans="1:3" ht="15.75">
      <c r="A1931" s="9"/>
      <c r="B1931" s="10"/>
      <c r="C1931" s="9"/>
    </row>
    <row r="1932" spans="1:3" ht="15.75">
      <c r="A1932" s="9"/>
      <c r="B1932" s="10"/>
      <c r="C1932" s="9"/>
    </row>
    <row r="1933" spans="1:3" ht="15.75">
      <c r="A1933" s="9"/>
      <c r="B1933" s="10"/>
      <c r="C1933" s="9"/>
    </row>
    <row r="1934" spans="1:3" ht="15.75">
      <c r="A1934" s="9"/>
      <c r="B1934" s="10"/>
      <c r="C1934" s="9"/>
    </row>
    <row r="1935" spans="1:3" ht="15.75">
      <c r="A1935" s="9"/>
      <c r="B1935" s="10"/>
      <c r="C1935" s="9"/>
    </row>
    <row r="1936" spans="1:3" ht="15.75">
      <c r="A1936" s="9"/>
      <c r="B1936" s="10"/>
      <c r="C1936" s="9"/>
    </row>
    <row r="1937" spans="1:3" ht="15.75">
      <c r="A1937" s="9"/>
      <c r="B1937" s="10"/>
      <c r="C1937" s="9"/>
    </row>
    <row r="1938" spans="1:3" ht="15.75">
      <c r="A1938" s="9"/>
      <c r="B1938" s="10"/>
      <c r="C1938" s="9"/>
    </row>
    <row r="1939" spans="1:3" ht="15.75">
      <c r="A1939" s="9"/>
      <c r="B1939" s="10"/>
      <c r="C1939" s="9"/>
    </row>
    <row r="1940" spans="1:3" ht="15.75">
      <c r="A1940" s="9"/>
      <c r="B1940" s="10"/>
      <c r="C1940" s="9"/>
    </row>
    <row r="1941" spans="1:3" ht="15.75">
      <c r="A1941" s="9"/>
      <c r="B1941" s="10"/>
      <c r="C1941" s="9"/>
    </row>
    <row r="1942" spans="1:3" ht="15.75">
      <c r="A1942" s="9"/>
      <c r="B1942" s="10"/>
      <c r="C1942" s="9"/>
    </row>
    <row r="1943" spans="1:3" ht="15.75">
      <c r="A1943" s="9"/>
      <c r="B1943" s="10"/>
      <c r="C1943" s="9"/>
    </row>
    <row r="1944" spans="1:3" ht="15.75">
      <c r="A1944" s="9"/>
      <c r="B1944" s="10"/>
      <c r="C1944" s="9"/>
    </row>
    <row r="1945" spans="1:3" ht="15.75">
      <c r="A1945" s="9"/>
      <c r="B1945" s="10"/>
      <c r="C1945" s="9"/>
    </row>
    <row r="1946" spans="1:3" ht="15.75">
      <c r="A1946" s="9"/>
      <c r="B1946" s="10"/>
      <c r="C1946" s="9"/>
    </row>
    <row r="1947" spans="1:3" ht="15.75">
      <c r="A1947" s="9"/>
      <c r="B1947" s="10"/>
      <c r="C1947" s="9"/>
    </row>
    <row r="1948" spans="1:3" ht="15.75">
      <c r="A1948" s="9"/>
      <c r="B1948" s="10"/>
      <c r="C1948" s="9"/>
    </row>
    <row r="1949" spans="1:3" ht="15.75">
      <c r="A1949" s="9"/>
      <c r="B1949" s="10"/>
      <c r="C1949" s="9"/>
    </row>
    <row r="1950" spans="1:3" ht="15.75">
      <c r="A1950" s="9"/>
      <c r="B1950" s="10"/>
      <c r="C1950" s="9"/>
    </row>
    <row r="1951" spans="1:3" ht="15.75">
      <c r="A1951" s="9"/>
      <c r="B1951" s="10"/>
      <c r="C1951" s="9"/>
    </row>
    <row r="1952" spans="1:3" ht="15.75">
      <c r="A1952" s="9"/>
      <c r="B1952" s="10"/>
      <c r="C1952" s="9"/>
    </row>
    <row r="1953" spans="1:3" ht="15.75">
      <c r="A1953" s="9"/>
      <c r="B1953" s="10"/>
      <c r="C1953" s="9"/>
    </row>
    <row r="1954" spans="1:3" ht="15.75">
      <c r="A1954" s="9"/>
      <c r="B1954" s="10"/>
      <c r="C1954" s="9"/>
    </row>
    <row r="1955" spans="1:3" ht="15.75">
      <c r="A1955" s="9"/>
      <c r="B1955" s="10"/>
      <c r="C1955" s="9"/>
    </row>
    <row r="1956" spans="1:3" ht="15.75">
      <c r="A1956" s="9"/>
      <c r="B1956" s="10"/>
      <c r="C1956" s="9"/>
    </row>
    <row r="1957" spans="1:3" ht="15.75">
      <c r="A1957" s="9"/>
      <c r="B1957" s="10"/>
      <c r="C1957" s="9"/>
    </row>
    <row r="1958" spans="1:3" ht="15.75">
      <c r="A1958" s="9"/>
      <c r="B1958" s="10"/>
      <c r="C1958" s="9"/>
    </row>
    <row r="1959" spans="1:3" ht="15.75">
      <c r="A1959" s="9"/>
      <c r="B1959" s="10"/>
      <c r="C1959" s="9"/>
    </row>
    <row r="1960" spans="1:3" ht="15.75">
      <c r="A1960" s="9"/>
      <c r="B1960" s="10"/>
      <c r="C1960" s="9"/>
    </row>
    <row r="1961" spans="1:3" ht="15.75">
      <c r="A1961" s="9"/>
      <c r="B1961" s="10"/>
      <c r="C1961" s="9"/>
    </row>
    <row r="1962" spans="1:3" ht="15.75">
      <c r="A1962" s="9"/>
      <c r="B1962" s="10"/>
      <c r="C1962" s="9"/>
    </row>
    <row r="1963" spans="1:3" ht="15.75">
      <c r="A1963" s="9"/>
      <c r="B1963" s="10"/>
      <c r="C1963" s="9"/>
    </row>
    <row r="1964" spans="1:3" ht="15.75">
      <c r="A1964" s="9"/>
      <c r="B1964" s="10"/>
      <c r="C1964" s="9"/>
    </row>
    <row r="1965" spans="1:3" ht="15.75">
      <c r="A1965" s="9"/>
      <c r="B1965" s="10"/>
      <c r="C1965" s="9"/>
    </row>
    <row r="1966" spans="1:3" ht="15.75">
      <c r="A1966" s="9"/>
      <c r="B1966" s="10"/>
      <c r="C1966" s="9"/>
    </row>
    <row r="1967" spans="1:3" ht="15.75">
      <c r="A1967" s="9"/>
      <c r="B1967" s="10"/>
      <c r="C1967" s="9"/>
    </row>
    <row r="1968" spans="1:3" ht="15.75">
      <c r="A1968" s="9"/>
      <c r="B1968" s="10"/>
      <c r="C1968" s="9"/>
    </row>
    <row r="1969" spans="1:3" ht="15.75">
      <c r="A1969" s="9"/>
      <c r="B1969" s="10"/>
      <c r="C1969" s="9"/>
    </row>
    <row r="1970" spans="1:3" ht="15.75">
      <c r="A1970" s="9"/>
      <c r="B1970" s="10"/>
      <c r="C1970" s="9"/>
    </row>
    <row r="1971" spans="1:3" ht="15.75">
      <c r="A1971" s="9"/>
      <c r="B1971" s="10"/>
      <c r="C1971" s="9"/>
    </row>
    <row r="1972" spans="1:3" ht="15.75">
      <c r="A1972" s="9"/>
      <c r="B1972" s="10"/>
      <c r="C1972" s="9"/>
    </row>
    <row r="1973" spans="1:3" ht="15.75">
      <c r="A1973" s="9"/>
      <c r="B1973" s="10"/>
      <c r="C1973" s="9"/>
    </row>
    <row r="1974" spans="1:3" ht="15.75">
      <c r="A1974" s="9"/>
      <c r="B1974" s="10"/>
      <c r="C1974" s="9"/>
    </row>
    <row r="1975" spans="1:3" ht="15.75">
      <c r="A1975" s="9"/>
      <c r="B1975" s="10"/>
      <c r="C1975" s="9"/>
    </row>
    <row r="1976" spans="1:3" ht="15.75">
      <c r="A1976" s="9"/>
      <c r="B1976" s="10"/>
      <c r="C1976" s="9"/>
    </row>
    <row r="1977" spans="1:3" ht="15.75">
      <c r="A1977" s="9"/>
      <c r="B1977" s="10"/>
      <c r="C1977" s="9"/>
    </row>
    <row r="1978" spans="1:3" ht="15.75">
      <c r="A1978" s="9"/>
      <c r="B1978" s="10"/>
      <c r="C1978" s="9"/>
    </row>
    <row r="1979" spans="1:3" ht="15.75">
      <c r="A1979" s="9"/>
      <c r="B1979" s="10"/>
      <c r="C1979" s="9"/>
    </row>
    <row r="1980" spans="1:3" ht="15.75">
      <c r="A1980" s="9"/>
      <c r="B1980" s="10"/>
      <c r="C1980" s="9"/>
    </row>
    <row r="1981" spans="1:3" ht="15.75">
      <c r="A1981" s="9"/>
      <c r="B1981" s="10"/>
      <c r="C1981" s="9"/>
    </row>
    <row r="1982" spans="1:3" ht="15.75">
      <c r="A1982" s="9"/>
      <c r="B1982" s="10"/>
      <c r="C1982" s="9"/>
    </row>
    <row r="1983" spans="1:3" ht="15.75">
      <c r="A1983" s="9"/>
      <c r="B1983" s="10"/>
      <c r="C1983" s="9"/>
    </row>
    <row r="1984" spans="1:3" ht="15.75">
      <c r="A1984" s="9"/>
      <c r="B1984" s="10"/>
      <c r="C1984" s="9"/>
    </row>
    <row r="1985" spans="1:3" ht="15.75">
      <c r="A1985" s="9"/>
      <c r="B1985" s="10"/>
      <c r="C1985" s="9"/>
    </row>
    <row r="1986" spans="1:3" ht="15.75">
      <c r="A1986" s="9"/>
      <c r="B1986" s="10"/>
      <c r="C1986" s="9"/>
    </row>
    <row r="1987" spans="1:3" ht="15.75">
      <c r="A1987" s="9"/>
      <c r="B1987" s="10"/>
      <c r="C1987" s="9"/>
    </row>
    <row r="1988" spans="1:3" ht="15.75">
      <c r="A1988" s="9"/>
      <c r="B1988" s="10"/>
      <c r="C1988" s="9"/>
    </row>
    <row r="1989" spans="1:3" ht="15.75">
      <c r="A1989" s="9"/>
      <c r="B1989" s="10"/>
      <c r="C1989" s="9"/>
    </row>
    <row r="1990" spans="1:3" ht="15.75">
      <c r="A1990" s="9"/>
      <c r="B1990" s="10"/>
      <c r="C1990" s="9"/>
    </row>
    <row r="1991" spans="1:3" ht="15.75">
      <c r="A1991" s="9"/>
      <c r="B1991" s="10"/>
      <c r="C1991" s="9"/>
    </row>
    <row r="1992" spans="1:3" ht="15.75">
      <c r="A1992" s="9"/>
      <c r="B1992" s="10"/>
      <c r="C1992" s="9"/>
    </row>
    <row r="1993" spans="1:3" ht="15.75">
      <c r="A1993" s="9"/>
      <c r="B1993" s="10"/>
      <c r="C1993" s="9"/>
    </row>
    <row r="1994" spans="1:3" ht="15.75">
      <c r="A1994" s="9"/>
      <c r="B1994" s="10"/>
      <c r="C1994" s="9"/>
    </row>
    <row r="1995" spans="1:3" ht="15.75">
      <c r="A1995" s="9"/>
      <c r="B1995" s="10"/>
      <c r="C1995" s="9"/>
    </row>
    <row r="1996" spans="1:3" ht="15.75">
      <c r="A1996" s="9"/>
      <c r="B1996" s="10"/>
      <c r="C1996" s="9"/>
    </row>
    <row r="1997" spans="1:3" ht="15.75">
      <c r="A1997" s="9"/>
      <c r="B1997" s="10"/>
      <c r="C1997" s="9"/>
    </row>
    <row r="1998" spans="1:3" ht="15.75">
      <c r="A1998" s="9"/>
      <c r="B1998" s="10"/>
      <c r="C1998" s="9"/>
    </row>
    <row r="1999" spans="1:3" ht="15.75">
      <c r="A1999" s="9"/>
      <c r="B1999" s="10"/>
      <c r="C1999" s="9"/>
    </row>
    <row r="2000" spans="1:3" ht="15.75">
      <c r="A2000" s="9"/>
      <c r="B2000" s="10"/>
      <c r="C2000" s="9"/>
    </row>
    <row r="2001" spans="1:3" ht="15.75">
      <c r="A2001" s="9"/>
      <c r="B2001" s="10"/>
      <c r="C2001" s="9"/>
    </row>
    <row r="2002" spans="1:3" ht="15.75">
      <c r="A2002" s="9"/>
      <c r="B2002" s="10"/>
      <c r="C2002" s="9"/>
    </row>
    <row r="2003" spans="1:3" ht="15.75">
      <c r="A2003" s="9"/>
      <c r="B2003" s="10"/>
      <c r="C2003" s="9"/>
    </row>
    <row r="2004" spans="1:3" ht="15.75">
      <c r="A2004" s="9"/>
      <c r="B2004" s="10"/>
      <c r="C2004" s="9"/>
    </row>
    <row r="2005" spans="1:3" ht="15.75">
      <c r="A2005" s="9"/>
      <c r="B2005" s="10"/>
      <c r="C2005" s="9"/>
    </row>
    <row r="2006" spans="1:3" ht="15.75">
      <c r="A2006" s="9"/>
      <c r="B2006" s="10"/>
      <c r="C2006" s="9"/>
    </row>
    <row r="2007" spans="1:3" ht="15.75">
      <c r="A2007" s="9"/>
      <c r="B2007" s="10"/>
      <c r="C2007" s="9"/>
    </row>
    <row r="2008" spans="1:3" ht="15.75">
      <c r="A2008" s="9"/>
      <c r="B2008" s="10"/>
      <c r="C2008" s="9"/>
    </row>
    <row r="2009" spans="1:3" ht="15.75">
      <c r="A2009" s="9"/>
      <c r="B2009" s="10"/>
      <c r="C2009" s="9"/>
    </row>
    <row r="2010" spans="1:3" ht="15.75">
      <c r="A2010" s="9"/>
      <c r="B2010" s="10"/>
      <c r="C2010" s="9"/>
    </row>
    <row r="2011" spans="1:3" ht="15.75">
      <c r="A2011" s="9"/>
      <c r="B2011" s="10"/>
      <c r="C2011" s="9"/>
    </row>
    <row r="2012" spans="1:3" ht="15.75">
      <c r="A2012" s="9"/>
      <c r="B2012" s="10"/>
      <c r="C2012" s="9"/>
    </row>
    <row r="2013" spans="1:3" ht="15.75">
      <c r="A2013" s="9"/>
      <c r="B2013" s="10"/>
      <c r="C2013" s="9"/>
    </row>
    <row r="2014" spans="1:3" ht="15.75">
      <c r="A2014" s="9"/>
      <c r="B2014" s="10"/>
      <c r="C2014" s="9"/>
    </row>
    <row r="2015" spans="1:3" ht="15.75">
      <c r="A2015" s="9"/>
      <c r="B2015" s="10"/>
      <c r="C2015" s="9"/>
    </row>
    <row r="2016" spans="1:3" ht="15.75">
      <c r="A2016" s="9"/>
      <c r="B2016" s="10"/>
      <c r="C2016" s="9"/>
    </row>
    <row r="2017" spans="1:3" ht="15.75">
      <c r="A2017" s="9"/>
      <c r="B2017" s="10"/>
      <c r="C2017" s="9"/>
    </row>
    <row r="2018" spans="1:3" ht="15.75">
      <c r="A2018" s="9"/>
      <c r="B2018" s="10"/>
      <c r="C2018" s="9"/>
    </row>
    <row r="2019" spans="1:3" ht="15.75">
      <c r="A2019" s="9"/>
      <c r="B2019" s="10"/>
      <c r="C2019" s="9"/>
    </row>
    <row r="2020" spans="1:3" ht="15.75">
      <c r="A2020" s="9"/>
      <c r="B2020" s="10"/>
      <c r="C2020" s="9"/>
    </row>
    <row r="2021" spans="1:3" ht="15.75">
      <c r="A2021" s="9"/>
      <c r="B2021" s="10"/>
      <c r="C2021" s="9"/>
    </row>
    <row r="2022" spans="1:3" ht="15.75">
      <c r="A2022" s="9"/>
      <c r="B2022" s="10"/>
      <c r="C2022" s="9"/>
    </row>
    <row r="2023" spans="1:3" ht="15.75">
      <c r="A2023" s="9"/>
      <c r="B2023" s="10"/>
      <c r="C2023" s="9"/>
    </row>
    <row r="2024" spans="1:3" ht="15.75">
      <c r="A2024" s="9"/>
      <c r="B2024" s="10"/>
      <c r="C2024" s="9"/>
    </row>
    <row r="2025" spans="1:3" ht="15.75">
      <c r="A2025" s="9"/>
      <c r="B2025" s="10"/>
      <c r="C2025" s="9"/>
    </row>
    <row r="2026" spans="1:3" ht="15.75">
      <c r="A2026" s="9"/>
      <c r="B2026" s="10"/>
      <c r="C2026" s="9"/>
    </row>
    <row r="2027" spans="1:3" ht="15.75">
      <c r="A2027" s="9"/>
      <c r="B2027" s="10"/>
      <c r="C2027" s="9"/>
    </row>
    <row r="2028" spans="1:3" ht="15.75">
      <c r="A2028" s="9"/>
      <c r="B2028" s="10"/>
      <c r="C2028" s="9"/>
    </row>
    <row r="2029" spans="1:3" ht="15.75">
      <c r="A2029" s="9"/>
      <c r="B2029" s="10"/>
      <c r="C2029" s="9"/>
    </row>
    <row r="2030" spans="1:3" ht="15.75">
      <c r="A2030" s="9"/>
      <c r="B2030" s="10"/>
      <c r="C2030" s="9"/>
    </row>
    <row r="2031" spans="1:3" ht="15.75">
      <c r="A2031" s="9"/>
      <c r="B2031" s="10"/>
      <c r="C2031" s="9"/>
    </row>
    <row r="2032" spans="1:3" ht="15.75">
      <c r="A2032" s="9"/>
      <c r="B2032" s="10"/>
      <c r="C2032" s="9"/>
    </row>
    <row r="2033" spans="1:3" ht="15.75">
      <c r="A2033" s="9"/>
      <c r="B2033" s="10"/>
      <c r="C2033" s="9"/>
    </row>
    <row r="2034" spans="1:3" ht="15.75">
      <c r="A2034" s="9"/>
      <c r="B2034" s="10"/>
      <c r="C2034" s="9"/>
    </row>
    <row r="2035" spans="1:3" ht="15.75">
      <c r="A2035" s="9"/>
      <c r="B2035" s="10"/>
      <c r="C2035" s="9"/>
    </row>
    <row r="2036" spans="1:3" ht="15.75">
      <c r="A2036" s="9"/>
      <c r="B2036" s="10"/>
      <c r="C2036" s="9"/>
    </row>
    <row r="2037" spans="1:3" ht="15.75">
      <c r="A2037" s="9"/>
      <c r="B2037" s="10"/>
      <c r="C2037" s="9"/>
    </row>
    <row r="2038" spans="1:3" ht="15.75">
      <c r="A2038" s="9"/>
      <c r="B2038" s="10"/>
      <c r="C2038" s="9"/>
    </row>
    <row r="2039" spans="1:3" ht="15.75">
      <c r="A2039" s="9"/>
      <c r="B2039" s="10"/>
      <c r="C2039" s="9"/>
    </row>
    <row r="2040" spans="1:3" ht="15.75">
      <c r="A2040" s="9"/>
      <c r="B2040" s="10"/>
      <c r="C2040" s="9"/>
    </row>
    <row r="2041" spans="1:3" ht="15.75">
      <c r="A2041" s="9"/>
      <c r="B2041" s="10"/>
      <c r="C2041" s="9"/>
    </row>
    <row r="2042" spans="1:3" ht="15.75">
      <c r="A2042" s="9"/>
      <c r="B2042" s="10"/>
      <c r="C2042" s="9"/>
    </row>
    <row r="2043" spans="1:3" ht="15.75">
      <c r="A2043" s="9"/>
      <c r="B2043" s="10"/>
      <c r="C2043" s="9"/>
    </row>
    <row r="2044" spans="1:3" ht="15.75">
      <c r="A2044" s="9"/>
      <c r="B2044" s="10"/>
      <c r="C2044" s="9"/>
    </row>
    <row r="2045" spans="1:3" ht="15.75">
      <c r="A2045" s="9"/>
      <c r="B2045" s="10"/>
      <c r="C2045" s="9"/>
    </row>
    <row r="2046" spans="1:3" ht="15.75">
      <c r="A2046" s="9"/>
      <c r="B2046" s="10"/>
      <c r="C2046" s="9"/>
    </row>
    <row r="2047" spans="1:3" ht="15.75">
      <c r="A2047" s="9"/>
      <c r="B2047" s="10"/>
      <c r="C2047" s="9"/>
    </row>
    <row r="2048" spans="1:3" ht="15.75">
      <c r="A2048" s="9"/>
      <c r="B2048" s="10"/>
      <c r="C2048" s="9"/>
    </row>
    <row r="2049" spans="1:3" ht="15.75">
      <c r="A2049" s="9"/>
      <c r="B2049" s="10"/>
      <c r="C2049" s="9"/>
    </row>
    <row r="2050" spans="1:3" ht="15.75">
      <c r="A2050" s="9"/>
      <c r="B2050" s="10"/>
      <c r="C2050" s="9"/>
    </row>
    <row r="2051" spans="1:3" ht="15.75">
      <c r="A2051" s="9"/>
      <c r="B2051" s="10"/>
      <c r="C2051" s="9"/>
    </row>
    <row r="2052" spans="1:3" ht="15.75">
      <c r="A2052" s="9"/>
      <c r="B2052" s="10"/>
      <c r="C2052" s="9"/>
    </row>
    <row r="2053" spans="1:3" ht="15.75">
      <c r="A2053" s="9"/>
      <c r="B2053" s="10"/>
      <c r="C2053" s="9"/>
    </row>
    <row r="2054" spans="1:3" ht="15.75">
      <c r="A2054" s="9"/>
      <c r="B2054" s="10"/>
      <c r="C2054" s="9"/>
    </row>
    <row r="2055" spans="1:3" ht="15.75">
      <c r="A2055" s="9"/>
      <c r="B2055" s="10"/>
      <c r="C2055" s="9"/>
    </row>
    <row r="2056" spans="1:3" ht="15.75">
      <c r="A2056" s="9"/>
      <c r="B2056" s="10"/>
      <c r="C2056" s="9"/>
    </row>
    <row r="2057" spans="1:3" ht="15.75">
      <c r="A2057" s="9"/>
      <c r="B2057" s="10"/>
      <c r="C2057" s="9"/>
    </row>
  </sheetData>
  <sheetProtection/>
  <mergeCells count="67">
    <mergeCell ref="A76:G76"/>
    <mergeCell ref="B538:B539"/>
    <mergeCell ref="F1:G1"/>
    <mergeCell ref="A2:G2"/>
    <mergeCell ref="A3:A4"/>
    <mergeCell ref="E3:G3"/>
    <mergeCell ref="A5:G5"/>
    <mergeCell ref="A56:G56"/>
    <mergeCell ref="C538:C539"/>
    <mergeCell ref="D538:D539"/>
    <mergeCell ref="E538:E539"/>
    <mergeCell ref="F538:F539"/>
    <mergeCell ref="G538:G539"/>
    <mergeCell ref="B541:B542"/>
    <mergeCell ref="C541:C542"/>
    <mergeCell ref="D541:D542"/>
    <mergeCell ref="E541:E542"/>
    <mergeCell ref="F541:F542"/>
    <mergeCell ref="B543:B544"/>
    <mergeCell ref="B547:B548"/>
    <mergeCell ref="B549:B550"/>
    <mergeCell ref="C549:C550"/>
    <mergeCell ref="B552:B553"/>
    <mergeCell ref="C552:C553"/>
    <mergeCell ref="B545:B546"/>
    <mergeCell ref="D549:D550"/>
    <mergeCell ref="D552:D553"/>
    <mergeCell ref="E549:E550"/>
    <mergeCell ref="F549:F550"/>
    <mergeCell ref="G549:G550"/>
    <mergeCell ref="B554:B555"/>
    <mergeCell ref="C554:C555"/>
    <mergeCell ref="D554:D555"/>
    <mergeCell ref="E554:E555"/>
    <mergeCell ref="F554:F555"/>
    <mergeCell ref="G554:G555"/>
    <mergeCell ref="E552:E553"/>
    <mergeCell ref="B556:B557"/>
    <mergeCell ref="C556:C557"/>
    <mergeCell ref="D556:D557"/>
    <mergeCell ref="E556:E557"/>
    <mergeCell ref="F556:F557"/>
    <mergeCell ref="G556:G557"/>
    <mergeCell ref="F552:F553"/>
    <mergeCell ref="G552:G553"/>
    <mergeCell ref="A633:G634"/>
    <mergeCell ref="A794:G794"/>
    <mergeCell ref="A801:G802"/>
    <mergeCell ref="A804:G804"/>
    <mergeCell ref="A806:G806"/>
    <mergeCell ref="A807:G807"/>
    <mergeCell ref="A967:G967"/>
    <mergeCell ref="A986:G986"/>
    <mergeCell ref="A1084:G1084"/>
    <mergeCell ref="A1151:G1151"/>
    <mergeCell ref="A1183:G1183"/>
    <mergeCell ref="C1196:G1196"/>
    <mergeCell ref="A502:G502"/>
    <mergeCell ref="C1198:G1198"/>
    <mergeCell ref="C1199:G1199"/>
    <mergeCell ref="C1200:G1200"/>
    <mergeCell ref="C1185:G1185"/>
    <mergeCell ref="C1186:G1186"/>
    <mergeCell ref="C1188:G1188"/>
    <mergeCell ref="C1190:G1190"/>
    <mergeCell ref="C1192:G1192"/>
    <mergeCell ref="C1194:G1194"/>
  </mergeCells>
  <printOptions/>
  <pageMargins left="0.3541666666666667" right="0.15748031496062992" top="0.7086614173228347" bottom="0.5118110236220472" header="0.4330708661417323" footer="0.1968503937007874"/>
  <pageSetup horizontalDpi="120" verticalDpi="12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User</cp:lastModifiedBy>
  <cp:lastPrinted>2018-08-09T06:00:10Z</cp:lastPrinted>
  <dcterms:created xsi:type="dcterms:W3CDTF">1998-09-04T04:32:29Z</dcterms:created>
  <dcterms:modified xsi:type="dcterms:W3CDTF">2018-08-24T13:50:11Z</dcterms:modified>
  <cp:category/>
  <cp:version/>
  <cp:contentType/>
  <cp:contentStatus/>
</cp:coreProperties>
</file>