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 (2)" sheetId="1" r:id="rId1"/>
  </sheets>
  <definedNames>
    <definedName name="_xlnm.Print_Titles" localSheetId="0">'Лист1 (2)'!$3:$4</definedName>
    <definedName name="_xlnm.Print_Area" localSheetId="0">'Лист1 (2)'!$A$1:$G$977</definedName>
  </definedNames>
  <calcPr fullCalcOnLoad="1"/>
</workbook>
</file>

<file path=xl/sharedStrings.xml><?xml version="1.0" encoding="utf-8"?>
<sst xmlns="http://schemas.openxmlformats.org/spreadsheetml/2006/main" count="1614" uniqueCount="366">
  <si>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</si>
  <si>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</si>
  <si>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</si>
  <si>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</si>
  <si>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</si>
  <si>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</si>
  <si>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</si>
  <si>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</si>
  <si>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</si>
  <si>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</si>
  <si>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</si>
  <si>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</si>
  <si>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</si>
  <si>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</si>
  <si>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</si>
  <si>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</si>
  <si>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</si>
  <si>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</si>
  <si>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</si>
  <si>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учреждений культуры</t>
  </si>
  <si>
    <t>Услуги физической культуры и спорта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</si>
  <si>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</si>
  <si>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</si>
  <si>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</si>
  <si>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>Все категории хозяйств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</si>
  <si>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</si>
  <si>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</si>
  <si>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</si>
  <si>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</si>
  <si>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</si>
  <si>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</si>
  <si>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</si>
  <si>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</si>
  <si>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>Посевные площади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</si>
  <si>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</si>
  <si>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</si>
  <si>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</si>
  <si>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</si>
  <si>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</si>
  <si>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</si>
  <si>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</si>
  <si>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</si>
  <si>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</si>
  <si>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</si>
  <si>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</si>
  <si>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</si>
  <si>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</si>
  <si>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t>Медицинские услуги</t>
  </si>
  <si>
    <t>Социальные индикаторы</t>
  </si>
  <si>
    <t>тонн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</si>
  <si>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</si>
  <si>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</si>
  <si>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</si>
  <si>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</si>
  <si>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</si>
  <si>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</si>
  <si>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</si>
  <si>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</si>
  <si>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</si>
  <si>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</si>
  <si>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</si>
  <si>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</si>
  <si>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</si>
  <si>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</si>
  <si>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</si>
  <si>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</si>
  <si>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</si>
  <si>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</si>
  <si>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</si>
  <si>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</si>
  <si>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</si>
  <si>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</si>
  <si>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</si>
  <si>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</si>
  <si>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</si>
  <si>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</si>
  <si>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</si>
  <si>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</si>
  <si>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</si>
  <si>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</si>
  <si>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</si>
  <si>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</si>
  <si>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</si>
  <si>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</si>
  <si>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</si>
  <si>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</si>
  <si>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</si>
  <si>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</si>
  <si>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</si>
  <si>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</si>
  <si>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</si>
  <si>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</si>
  <si>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</si>
  <si>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</si>
  <si>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</si>
  <si>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</si>
  <si>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</si>
  <si>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</si>
  <si>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</si>
  <si>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</si>
  <si>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</si>
  <si>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</si>
  <si>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</si>
  <si>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</si>
  <si>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</si>
  <si>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</si>
  <si>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</si>
  <si>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</si>
  <si>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</si>
  <si>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</si>
  <si>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</si>
  <si>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</si>
  <si>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</si>
  <si>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</si>
  <si>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</si>
  <si>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</si>
  <si>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</si>
  <si>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</si>
  <si>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</si>
  <si>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</si>
  <si>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</si>
  <si>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</si>
  <si>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</si>
  <si>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</si>
  <si>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</si>
  <si>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</si>
  <si>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</si>
  <si>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</si>
  <si>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</si>
  <si>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>тыс. гол.</t>
  </si>
  <si>
    <t>налог на прибыль организаций</t>
  </si>
  <si>
    <t>налог на добавленную стоимость</t>
  </si>
  <si>
    <t>акцизы</t>
  </si>
  <si>
    <t>По каждой агрофирме по следующим показателям (при отсутствии агрофирм - показатели лучшего сельхозпредприятия района):</t>
  </si>
  <si>
    <t>в т. ч. по предприятиям:</t>
  </si>
  <si>
    <t>Сельское хозяйство</t>
  </si>
  <si>
    <t>Транспорт, связь, ЖКХ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</si>
  <si>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</si>
  <si>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</si>
  <si>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</si>
  <si>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</si>
  <si>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</si>
  <si>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</si>
  <si>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</si>
  <si>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</si>
  <si>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</si>
  <si>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</si>
  <si>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</si>
  <si>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</si>
  <si>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</si>
  <si>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</si>
  <si>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</si>
  <si>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</si>
  <si>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млн руб.</t>
  </si>
  <si>
    <t>Торговля, платные услуги</t>
  </si>
  <si>
    <t>патентная система</t>
  </si>
  <si>
    <t>Объем подрядных работ по строительным организациям всех форм собственности</t>
  </si>
  <si>
    <t>598-248</t>
  </si>
  <si>
    <t>598-247</t>
  </si>
  <si>
    <t>598-246</t>
  </si>
  <si>
    <t>598-245</t>
  </si>
  <si>
    <t>598-244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</si>
  <si>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</si>
  <si>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</si>
  <si>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</si>
  <si>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</si>
  <si>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</si>
  <si>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</si>
  <si>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</si>
  <si>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</si>
  <si>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</si>
  <si>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>Хозяйства населения</t>
  </si>
  <si>
    <t>Сельскохозяйственные организации</t>
  </si>
  <si>
    <t>Гришаева Елена Николаевна (eng@adm.orel.ru), кабинет № 538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</si>
  <si>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</si>
  <si>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</si>
  <si>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</si>
  <si>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</si>
  <si>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</si>
  <si>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</si>
  <si>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Промышленность*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</si>
  <si>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</si>
  <si>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</si>
  <si>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</si>
  <si>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</si>
  <si>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</si>
  <si>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</si>
  <si>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</si>
  <si>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</si>
  <si>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</si>
  <si>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</si>
  <si>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</si>
  <si>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</si>
  <si>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</si>
  <si>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</si>
  <si>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</si>
  <si>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</si>
  <si>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</si>
  <si>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</si>
  <si>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</si>
  <si>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</si>
  <si>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</si>
  <si>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>Контакты ответственных исполнителей</t>
  </si>
  <si>
    <t>Строительство газовых сетей</t>
  </si>
  <si>
    <t>всего:</t>
  </si>
  <si>
    <t>в том числе в населенных пунктах:</t>
  </si>
  <si>
    <t>ООО "Ливныстрой"</t>
  </si>
  <si>
    <t>добыча песка</t>
  </si>
  <si>
    <t>тыс. м3</t>
  </si>
  <si>
    <t>кирпич силикатный</t>
  </si>
  <si>
    <t>млн.усл. шт.</t>
  </si>
  <si>
    <t>Ливенский филиал АО "ОЗСК"</t>
  </si>
  <si>
    <t xml:space="preserve">Сосновское с/п   </t>
  </si>
  <si>
    <t>д.Миляево</t>
  </si>
  <si>
    <t>Строительство водопровод. сетей</t>
  </si>
  <si>
    <t>ООО "Ливны Сахар"</t>
  </si>
  <si>
    <t xml:space="preserve">       сахар-песок</t>
  </si>
  <si>
    <t>тн</t>
  </si>
  <si>
    <t>ООО "Ливнысервисгаз"</t>
  </si>
  <si>
    <t>АО "Ливнынасос"</t>
  </si>
  <si>
    <t xml:space="preserve">     АО "Ливнынасос"</t>
  </si>
  <si>
    <t xml:space="preserve">      АО "Ливнынасос"</t>
  </si>
  <si>
    <t>шт</t>
  </si>
  <si>
    <t>погружные центробежные насосы</t>
  </si>
  <si>
    <t>ООО "Аквасервис"</t>
  </si>
  <si>
    <t>ООО "Теплосервис"</t>
  </si>
  <si>
    <t>ООО "Водсервис"</t>
  </si>
  <si>
    <t>ООО "Жилком"</t>
  </si>
  <si>
    <t>Ливенское райпо</t>
  </si>
  <si>
    <t xml:space="preserve">содержание и ремонт жилого помещения </t>
  </si>
  <si>
    <t>руб/м2</t>
  </si>
  <si>
    <t>отопление</t>
  </si>
  <si>
    <t>водоснабжение</t>
  </si>
  <si>
    <t>водоотведение</t>
  </si>
  <si>
    <t>АОНП "Успенское"</t>
  </si>
  <si>
    <t>ЗАО "Орловское"</t>
  </si>
  <si>
    <t>ОАО "Сосновка"</t>
  </si>
  <si>
    <t>КХ "50 лет Октября"</t>
  </si>
  <si>
    <t>ООО "Речица"</t>
  </si>
  <si>
    <t>хлеб и хлебобулочные изделия</t>
  </si>
  <si>
    <t>Беломестненское  с/п.</t>
  </si>
  <si>
    <t>пос.Ямской</t>
  </si>
  <si>
    <t xml:space="preserve">      водопровод</t>
  </si>
  <si>
    <t>ФЛ СУ-816 АО "Орелдорстрой"</t>
  </si>
  <si>
    <t xml:space="preserve">сельское, лесное хозяйство, охота, рыболовство и рыбоводство - A </t>
  </si>
  <si>
    <t>АО "Племенной завод имени А.С. Георгиевского"</t>
  </si>
  <si>
    <t>Речицкое  с/п.</t>
  </si>
  <si>
    <t>д.Сидоровка-д.Покровка Вторая</t>
  </si>
  <si>
    <t>ООО "Екатериновка"</t>
  </si>
  <si>
    <t>Инвестиции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</si>
  <si>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</si>
  <si>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в т. ч. досчет на неформальную экономику</t>
  </si>
  <si>
    <t>Объем инвестиций в основной капитал по территории района (города) по крупным и средним предприятиям и организациям</t>
  </si>
  <si>
    <t>ООО "Норовское"</t>
  </si>
  <si>
    <t>Сергиевское с/п</t>
  </si>
  <si>
    <t>с.Жерино</t>
  </si>
  <si>
    <t>Строительство канализационно-насосной станции и очистных сооружений п.Нагорный и п.Ямской Выгон</t>
  </si>
  <si>
    <t xml:space="preserve">канализационно-насосная станция </t>
  </si>
  <si>
    <t>м3/сут</t>
  </si>
  <si>
    <t>ФЛ СУ №816 АО "Орелдорстрой"</t>
  </si>
  <si>
    <t xml:space="preserve"> </t>
  </si>
  <si>
    <t>ТОСП ООО "Агроторг" в Ливенском районе ("Пятёрочка")</t>
  </si>
  <si>
    <t>Образовательные учреждения Ливенского района</t>
  </si>
  <si>
    <t>*ВНИМАНИЕ:  с 1 января 2017 года осуществлен переход на применение в статистической практике новых версий Общероссийского классификатора видов экономической деятельности (ОКВЭД 2) и Общероссийского классификатора продукции по видам экономической деятельности (ОКПД 2). С учетом новых версий классификаторов показатели промышленного производства (индекс производства, объем отгруженных товаров собственного производства) с 1 января 2017 года исчисляются по следующим видам экономической  деятельности: "Добыча полезных ископаемых" (В), "Обрабатывающие производства" (С), "Обеспечение электрической энергией, газом и паром; кондиционирование воздуха" (Д), "Водоснабжение; водоотведение, организация сбора и утилизации отходов, деятельности по ликвидации загрязнений" (Е).</t>
  </si>
  <si>
    <t>Здоровецкое с/п</t>
  </si>
  <si>
    <t>Здоровецкие Выселки-Мочилы</t>
  </si>
  <si>
    <t>Дутовское с/п</t>
  </si>
  <si>
    <t>д.Головище</t>
  </si>
  <si>
    <t>ООО "Коротыш"</t>
  </si>
  <si>
    <t xml:space="preserve"> Основные параметры прогноза социально - экономического развития Ливенского района </t>
  </si>
  <si>
    <t xml:space="preserve">Приложение к постановлению                                        администрации Ливенского района                     от    октября 2020 г. №     
</t>
  </si>
  <si>
    <t>АО ПЗ "Сергиевский"</t>
  </si>
  <si>
    <t>ООО "Сельхозинвест"</t>
  </si>
  <si>
    <t>Ливенский филиал "ОЗСК"</t>
  </si>
  <si>
    <t>ООО "ФосАгро-Орел"</t>
  </si>
  <si>
    <t>Бабенко Алла Николаевна          (ban@adm.orel.ru), кабинет № 538</t>
  </si>
  <si>
    <t>Клеваева Ольга Александровна (koa@adm.orel.ru), кабинет № 538</t>
  </si>
  <si>
    <t>Инвестиции, демография</t>
  </si>
  <si>
    <t>Фонд оплаты труда, численность работников, занятость и безработица, социальные индикаторы сферы образования</t>
  </si>
  <si>
    <t>Кондранина Татьяна Викторовна (econ_soc@adm.orel.ru), каб. № 539</t>
  </si>
  <si>
    <t>Государственные и муниципальные финансы, основные фонды, финансовые результаты</t>
  </si>
  <si>
    <t xml:space="preserve">Фомин Сергей Николаевич (sel@adm.orel.ru), кабинет № 543 </t>
  </si>
  <si>
    <t>Захарова Ирина Сергеевна (zis@adm.orel.ru), кабинет № 543</t>
  </si>
  <si>
    <t>Крутовское  с/п</t>
  </si>
  <si>
    <t>с.Крутое</t>
  </si>
  <si>
    <t>Строительство сетей и сооружения канализации в н.п. Совхозный Ливенского района Орловской области</t>
  </si>
  <si>
    <t>АО СК "Здоровецкое"</t>
  </si>
  <si>
    <t>Обеспечение электрической энергией, газом и паром; кондиционирование воздуха - D</t>
  </si>
  <si>
    <t>Жом гранулированный сушеный</t>
  </si>
  <si>
    <t>Растениеводство</t>
  </si>
  <si>
    <t>Валовые сборы</t>
  </si>
  <si>
    <t>Зерновые и зернобобовые культуры</t>
  </si>
  <si>
    <t>в хозяйствах всех категорий, всего</t>
  </si>
  <si>
    <t>в сельскохозяйственных организациях</t>
  </si>
  <si>
    <t>в том числе в разрезе организаций:</t>
  </si>
  <si>
    <t>Масличные культуры</t>
  </si>
  <si>
    <t>рапс озимый и яровой</t>
  </si>
  <si>
    <t>подсолнечник</t>
  </si>
  <si>
    <t>соя</t>
  </si>
  <si>
    <t>Свекла сахарная</t>
  </si>
  <si>
    <t>Овощи</t>
  </si>
  <si>
    <t>Вся посевная площадь</t>
  </si>
  <si>
    <t>хозяйства всех категорий</t>
  </si>
  <si>
    <t>Животноводство</t>
  </si>
  <si>
    <t xml:space="preserve">         из них: коровы молочного направления</t>
  </si>
  <si>
    <t>Производство продукции животноводства</t>
  </si>
  <si>
    <t>Производство мяса (скот и птица на убой в живом весе)</t>
  </si>
  <si>
    <t>в том числе в разрезе организаций</t>
  </si>
  <si>
    <t>в хозяйствах населения</t>
  </si>
  <si>
    <t>в крестьянских (фермерских) хозяйствах</t>
  </si>
  <si>
    <t>Производство молока</t>
  </si>
  <si>
    <t>Производство яиц</t>
  </si>
  <si>
    <t>Услуги, предоставляемые гражданам пожилого возраста и инвалидам</t>
  </si>
  <si>
    <t>Услуги юридические</t>
  </si>
  <si>
    <t>Услуги санаторно-курортных организаций</t>
  </si>
  <si>
    <t>Услуги гостиниц и аналогичные услуги по предоставлению временного жилья</t>
  </si>
  <si>
    <t xml:space="preserve"> Услуги турагентств, туроператоров и прочие услуги по бронированию</t>
  </si>
  <si>
    <t>Услуги телекоммуникационные</t>
  </si>
  <si>
    <t>Услуги почтовой связи  и курьерские услуги</t>
  </si>
  <si>
    <t xml:space="preserve">Строительство канализационно-насосной станции и очистных сооружений </t>
  </si>
  <si>
    <t>Галическое  с/п.</t>
  </si>
  <si>
    <t>с.Успенское</t>
  </si>
  <si>
    <t>АО "Успенское"</t>
  </si>
  <si>
    <t>АО "Заря"</t>
  </si>
  <si>
    <t>АО ПЗ "им. А.С. Георгиевского"</t>
  </si>
  <si>
    <t>ООО "Ливныинтертехнология"</t>
  </si>
  <si>
    <t>ТОСП ООО "ПРОДМИТ" в Ливенском районе</t>
  </si>
  <si>
    <t>мясо птицы</t>
  </si>
  <si>
    <t>ООО "Продмит"</t>
  </si>
  <si>
    <t>598-242</t>
  </si>
  <si>
    <t>Татаренкова Алла Николаевна (econ@adm.orel.ru), кабинет № 539</t>
  </si>
  <si>
    <t>Приобретение основнх средств</t>
  </si>
  <si>
    <r>
      <t>Поголовье скота и птицы</t>
    </r>
    <r>
      <rPr>
        <sz val="11"/>
        <rFont val="Times New Roman Cyr"/>
        <family val="1"/>
      </rPr>
      <t xml:space="preserve"> (на конец периода)</t>
    </r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</si>
  <si>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1"/>
      </rPr>
      <t>в разрезе предприятий</t>
    </r>
    <r>
      <rPr>
        <i/>
        <sz val="11"/>
        <rFont val="Times New Roman Cyr"/>
        <family val="1"/>
      </rPr>
      <t>: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</si>
  <si>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</si>
  <si>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</si>
  <si>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Выбытие основных фондов в среднем за год</t>
    </r>
    <r>
      <rPr>
        <sz val="11"/>
        <rFont val="Times New Roman Cyr"/>
        <family val="0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</si>
  <si>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0"/>
      </rPr>
      <t xml:space="preserve"> - всего</t>
    </r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</si>
  <si>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</si>
  <si>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</si>
  <si>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</si>
  <si>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</si>
  <si>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r>
      <t xml:space="preserve">Сельское, лесное хозяйство, охота, рыболовство и рыбоводство - </t>
    </r>
    <r>
      <rPr>
        <b/>
        <sz val="11"/>
        <rFont val="Times New Roman Cyr"/>
        <family val="1"/>
      </rPr>
      <t xml:space="preserve">A </t>
    </r>
  </si>
  <si>
    <r>
      <t>Добыча полезных ископаемых -</t>
    </r>
    <r>
      <rPr>
        <b/>
        <sz val="11"/>
        <rFont val="Times New Roman Cyr"/>
        <family val="1"/>
      </rPr>
      <t xml:space="preserve"> B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</si>
  <si>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</si>
  <si>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 xml:space="preserve">Торговля оптовая и розничная; ремонт автотранспортных средств и мотоциклов 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</si>
  <si>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</si>
  <si>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</si>
  <si>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</si>
  <si>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финансовая и страховая  - </t>
    </r>
    <r>
      <rPr>
        <b/>
        <sz val="11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</si>
  <si>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1"/>
      </rPr>
      <t>L</t>
    </r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</si>
  <si>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1"/>
      </rPr>
      <t>M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</si>
  <si>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</si>
  <si>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1"/>
      </rPr>
      <t>О</t>
    </r>
  </si>
  <si>
    <r>
      <t xml:space="preserve">Образование - </t>
    </r>
    <r>
      <rPr>
        <b/>
        <sz val="11"/>
        <rFont val="Times New Roman Cyr"/>
        <family val="1"/>
      </rPr>
      <t>P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</si>
  <si>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1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</si>
  <si>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1"/>
      </rPr>
      <t>S</t>
    </r>
  </si>
  <si>
    <r>
      <t xml:space="preserve">Фонд оплаты труда (по годовому отчету) - </t>
    </r>
    <r>
      <rPr>
        <sz val="11"/>
        <rFont val="Times New Roman Cyr"/>
        <family val="1"/>
      </rPr>
      <t xml:space="preserve">всего 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</si>
  <si>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</si>
  <si>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1"/>
      </rPr>
      <t>Q</t>
    </r>
  </si>
  <si>
    <r>
      <t>Среднемесячная заработная плата (по годовому отчету)</t>
    </r>
    <r>
      <rPr>
        <sz val="11"/>
        <rFont val="Times New Roman Cyr"/>
        <family val="1"/>
      </rPr>
      <t xml:space="preserve"> - всего</t>
    </r>
  </si>
  <si>
    <r>
      <t>Оборот розничной торговли</t>
    </r>
    <r>
      <rPr>
        <sz val="11"/>
        <rFont val="Times New Roman Cyr"/>
        <family val="1"/>
      </rPr>
      <t xml:space="preserve"> по крупным и средним  организациям</t>
    </r>
  </si>
  <si>
    <r>
      <t xml:space="preserve">Оборот общественного питания </t>
    </r>
    <r>
      <rPr>
        <sz val="11"/>
        <rFont val="Times New Roman Cyr"/>
        <family val="1"/>
      </rPr>
      <t>по крупным и средним организациям</t>
    </r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</si>
  <si>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</si>
  <si>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r>
      <t xml:space="preserve">Обрабатывающие производства - </t>
    </r>
    <r>
      <rPr>
        <b/>
        <sz val="12"/>
        <rFont val="Times New Roman Cyr"/>
        <family val="1"/>
      </rPr>
      <t>С</t>
    </r>
  </si>
  <si>
    <r>
      <t xml:space="preserve">Деятельность в области здравоохранения и социальных услуг - </t>
    </r>
    <r>
      <rPr>
        <b/>
        <sz val="12"/>
        <rFont val="Times New Roman Cyr"/>
        <family val="1"/>
      </rPr>
      <t>Q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</si>
</sst>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"/>
    <numFmt numFmtId="187" formatCode="0.0%"/>
  </numFmts>
  <fonts count="53">
    <font>
      <sz val="12"/>
      <name val="Times New Roman Cyr"/>
      <family val="1"/>
    </font>
    <font>
      <sz val="14"/>
      <name val="Times New Roman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 Cyr"/>
      <family val="1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sz val="13"/>
      <name val="Times New Roman Cyr"/>
      <family val="1"/>
    </font>
    <font>
      <i/>
      <sz val="12"/>
      <name val="Times New Roman Cyr"/>
      <family val="0"/>
    </font>
    <font>
      <sz val="10"/>
      <name val="Times New Roman Cyr"/>
      <family val="1"/>
    </font>
    <font>
      <b/>
      <i/>
      <u val="single"/>
      <sz val="11"/>
      <name val="Times New Roman Cyr"/>
      <family val="1"/>
    </font>
    <font>
      <i/>
      <u val="single"/>
      <sz val="11"/>
      <name val="Times New Roman"/>
      <family val="1"/>
    </font>
    <font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0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0"/>
    </font>
    <font>
      <sz val="12"/>
      <color rgb="FFFF0000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324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justify" indent="1"/>
    </xf>
    <xf numFmtId="0" fontId="0" fillId="26" borderId="0" xfId="0" applyFill="1" applyAlignment="1">
      <alignment vertical="justify"/>
    </xf>
    <xf numFmtId="49" fontId="2" fillId="26" borderId="1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vertical="justify"/>
    </xf>
    <xf numFmtId="184" fontId="0" fillId="26" borderId="0" xfId="0" applyNumberFormat="1" applyFill="1" applyAlignment="1">
      <alignment vertical="justify"/>
    </xf>
    <xf numFmtId="2" fontId="0" fillId="2" borderId="0" xfId="0" applyNumberFormat="1" applyFill="1" applyAlignment="1">
      <alignment vertical="justify"/>
    </xf>
    <xf numFmtId="184" fontId="2" fillId="0" borderId="0" xfId="0" applyNumberFormat="1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184" fontId="51" fillId="26" borderId="0" xfId="53" applyNumberFormat="1" applyFont="1" applyFill="1" applyBorder="1" applyAlignment="1">
      <alignment horizontal="right" vertical="justify"/>
      <protection/>
    </xf>
    <xf numFmtId="184" fontId="51" fillId="26" borderId="0" xfId="53" applyNumberFormat="1" applyFont="1" applyFill="1" applyBorder="1" applyAlignment="1">
      <alignment horizontal="right" vertical="justify"/>
      <protection/>
    </xf>
    <xf numFmtId="0" fontId="52" fillId="2" borderId="0" xfId="0" applyFont="1" applyFill="1" applyAlignment="1">
      <alignment vertical="justify"/>
    </xf>
    <xf numFmtId="184" fontId="0" fillId="0" borderId="0" xfId="0" applyNumberFormat="1" applyFont="1" applyFill="1" applyAlignment="1">
      <alignment horizontal="left" vertical="justify" indent="1"/>
    </xf>
    <xf numFmtId="184" fontId="0" fillId="0" borderId="0" xfId="0" applyNumberFormat="1" applyFill="1" applyAlignment="1">
      <alignment vertical="justify"/>
    </xf>
    <xf numFmtId="184" fontId="52" fillId="26" borderId="0" xfId="0" applyNumberFormat="1" applyFont="1" applyFill="1" applyAlignment="1">
      <alignment vertical="justify"/>
    </xf>
    <xf numFmtId="2" fontId="52" fillId="2" borderId="0" xfId="0" applyNumberFormat="1" applyFont="1" applyFill="1" applyAlignment="1">
      <alignment vertical="justify"/>
    </xf>
    <xf numFmtId="184" fontId="52" fillId="2" borderId="0" xfId="0" applyNumberFormat="1" applyFont="1" applyFill="1" applyAlignment="1">
      <alignment vertical="justify"/>
    </xf>
    <xf numFmtId="185" fontId="2" fillId="0" borderId="0" xfId="0" applyNumberFormat="1" applyFont="1" applyFill="1" applyBorder="1" applyAlignment="1">
      <alignment vertical="justify"/>
    </xf>
    <xf numFmtId="0" fontId="2" fillId="26" borderId="10" xfId="0" applyFont="1" applyFill="1" applyBorder="1" applyAlignment="1">
      <alignment horizontal="center" vertical="justify"/>
    </xf>
    <xf numFmtId="0" fontId="0" fillId="26" borderId="0" xfId="0" applyFont="1" applyFill="1" applyAlignment="1">
      <alignment vertical="justify"/>
    </xf>
    <xf numFmtId="0" fontId="0" fillId="26" borderId="0" xfId="0" applyFont="1" applyFill="1" applyAlignment="1">
      <alignment/>
    </xf>
    <xf numFmtId="0" fontId="10" fillId="26" borderId="10" xfId="0" applyFont="1" applyFill="1" applyBorder="1" applyAlignment="1">
      <alignment horizontal="center" wrapText="1"/>
    </xf>
    <xf numFmtId="0" fontId="6" fillId="26" borderId="10" xfId="0" applyFont="1" applyFill="1" applyBorder="1" applyAlignment="1">
      <alignment horizontal="center" wrapText="1"/>
    </xf>
    <xf numFmtId="0" fontId="10" fillId="26" borderId="10" xfId="0" applyFont="1" applyFill="1" applyBorder="1" applyAlignment="1">
      <alignment horizontal="center" wrapText="1"/>
    </xf>
    <xf numFmtId="0" fontId="2" fillId="26" borderId="0" xfId="0" applyFont="1" applyFill="1" applyAlignment="1">
      <alignment horizontal="center" vertical="justify"/>
    </xf>
    <xf numFmtId="0" fontId="10" fillId="26" borderId="10" xfId="0" applyFont="1" applyFill="1" applyBorder="1" applyAlignment="1">
      <alignment horizontal="center" vertical="center"/>
    </xf>
    <xf numFmtId="184" fontId="2" fillId="26" borderId="10" xfId="0" applyNumberFormat="1" applyFont="1" applyFill="1" applyBorder="1" applyAlignment="1">
      <alignment horizontal="center" vertical="justify"/>
    </xf>
    <xf numFmtId="0" fontId="5" fillId="26" borderId="10" xfId="0" applyFont="1" applyFill="1" applyBorder="1" applyAlignment="1">
      <alignment horizontal="center" wrapText="1"/>
    </xf>
    <xf numFmtId="184" fontId="3" fillId="26" borderId="10" xfId="0" applyNumberFormat="1" applyFont="1" applyFill="1" applyBorder="1" applyAlignment="1">
      <alignment horizontal="center" vertical="justify"/>
    </xf>
    <xf numFmtId="0" fontId="11" fillId="26" borderId="10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 vertical="center" wrapText="1"/>
    </xf>
    <xf numFmtId="184" fontId="2" fillId="26" borderId="10" xfId="53" applyNumberFormat="1" applyFont="1" applyFill="1" applyBorder="1" applyAlignment="1">
      <alignment horizontal="center" vertical="justify"/>
      <protection/>
    </xf>
    <xf numFmtId="0" fontId="2" fillId="26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horizontal="center" wrapText="1"/>
    </xf>
    <xf numFmtId="2" fontId="2" fillId="26" borderId="10" xfId="0" applyNumberFormat="1" applyFont="1" applyFill="1" applyBorder="1" applyAlignment="1">
      <alignment horizontal="center" vertical="justify"/>
    </xf>
    <xf numFmtId="0" fontId="2" fillId="26" borderId="0" xfId="0" applyFont="1" applyFill="1" applyBorder="1" applyAlignment="1">
      <alignment horizontal="center" vertical="justify"/>
    </xf>
    <xf numFmtId="0" fontId="2" fillId="26" borderId="0" xfId="0" applyFont="1" applyFill="1" applyAlignment="1">
      <alignment horizontal="center"/>
    </xf>
    <xf numFmtId="0" fontId="2" fillId="26" borderId="0" xfId="0" applyFont="1" applyFill="1" applyAlignment="1">
      <alignment horizontal="center" vertical="top"/>
    </xf>
    <xf numFmtId="0" fontId="2" fillId="26" borderId="11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justify"/>
    </xf>
    <xf numFmtId="0" fontId="2" fillId="26" borderId="13" xfId="0" applyFont="1" applyFill="1" applyBorder="1" applyAlignment="1">
      <alignment horizontal="center"/>
    </xf>
    <xf numFmtId="0" fontId="2" fillId="26" borderId="13" xfId="0" applyFont="1" applyFill="1" applyBorder="1" applyAlignment="1">
      <alignment horizontal="center" vertical="justify"/>
    </xf>
    <xf numFmtId="0" fontId="2" fillId="26" borderId="14" xfId="0" applyFont="1" applyFill="1" applyBorder="1" applyAlignment="1">
      <alignment horizontal="center" vertical="justify"/>
    </xf>
    <xf numFmtId="0" fontId="10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wrapText="1"/>
    </xf>
    <xf numFmtId="1" fontId="3" fillId="26" borderId="10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justify"/>
    </xf>
    <xf numFmtId="184" fontId="3" fillId="26" borderId="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inden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1" fontId="0" fillId="0" borderId="0" xfId="0" applyNumberFormat="1" applyFill="1" applyAlignment="1">
      <alignment vertical="justify"/>
    </xf>
    <xf numFmtId="0" fontId="2" fillId="26" borderId="10" xfId="0" applyFont="1" applyFill="1" applyBorder="1" applyAlignment="1">
      <alignment horizontal="center" vertical="top"/>
    </xf>
    <xf numFmtId="0" fontId="13" fillId="26" borderId="0" xfId="0" applyFont="1" applyFill="1" applyBorder="1" applyAlignment="1">
      <alignment horizontal="left" vertical="top"/>
    </xf>
    <xf numFmtId="0" fontId="16" fillId="26" borderId="0" xfId="0" applyFont="1" applyFill="1" applyAlignment="1">
      <alignment horizontal="center" vertical="top"/>
    </xf>
    <xf numFmtId="0" fontId="16" fillId="26" borderId="0" xfId="0" applyFont="1" applyFill="1" applyBorder="1" applyAlignment="1">
      <alignment horizontal="left" vertical="top"/>
    </xf>
    <xf numFmtId="0" fontId="13" fillId="26" borderId="0" xfId="0" applyFont="1" applyFill="1" applyAlignment="1">
      <alignment horizontal="left" vertical="top"/>
    </xf>
    <xf numFmtId="0" fontId="16" fillId="26" borderId="0" xfId="0" applyFont="1" applyFill="1" applyAlignment="1">
      <alignment horizontal="left" vertical="top"/>
    </xf>
    <xf numFmtId="0" fontId="16" fillId="26" borderId="0" xfId="0" applyFont="1" applyFill="1" applyAlignment="1">
      <alignment horizontal="left" indent="5"/>
    </xf>
    <xf numFmtId="0" fontId="13" fillId="26" borderId="0" xfId="0" applyFont="1" applyFill="1" applyAlignment="1">
      <alignment vertical="top" wrapText="1"/>
    </xf>
    <xf numFmtId="0" fontId="16" fillId="26" borderId="0" xfId="0" applyFont="1" applyFill="1" applyAlignment="1">
      <alignment vertical="top" wrapText="1"/>
    </xf>
    <xf numFmtId="0" fontId="16" fillId="26" borderId="0" xfId="0" applyFont="1" applyFill="1" applyAlignment="1">
      <alignment horizontal="center" vertical="center"/>
    </xf>
    <xf numFmtId="0" fontId="16" fillId="26" borderId="0" xfId="0" applyFont="1" applyFill="1" applyAlignment="1">
      <alignment horizontal="left" vertical="top" indent="5"/>
    </xf>
    <xf numFmtId="0" fontId="2" fillId="26" borderId="10" xfId="0" applyFont="1" applyFill="1" applyBorder="1" applyAlignment="1">
      <alignment horizontal="center"/>
    </xf>
    <xf numFmtId="0" fontId="2" fillId="26" borderId="0" xfId="0" applyFont="1" applyFill="1" applyAlignment="1">
      <alignment horizontal="center" vertical="top" wrapText="1"/>
    </xf>
    <xf numFmtId="0" fontId="16" fillId="26" borderId="0" xfId="0" applyFont="1" applyFill="1" applyAlignment="1">
      <alignment horizontal="left" wrapText="1" indent="5"/>
    </xf>
    <xf numFmtId="0" fontId="15" fillId="26" borderId="0" xfId="0" applyFont="1" applyFill="1" applyBorder="1" applyAlignment="1">
      <alignment horizontal="center" vertical="justify"/>
    </xf>
    <xf numFmtId="0" fontId="16" fillId="26" borderId="0" xfId="0" applyFont="1" applyFill="1" applyAlignment="1">
      <alignment horizontal="left" vertical="top" wrapText="1" indent="5"/>
    </xf>
    <xf numFmtId="0" fontId="11" fillId="26" borderId="10" xfId="0" applyFont="1" applyFill="1" applyBorder="1" applyAlignment="1">
      <alignment horizontal="center" vertical="center" wrapText="1"/>
    </xf>
    <xf numFmtId="184" fontId="4" fillId="26" borderId="10" xfId="0" applyNumberFormat="1" applyFont="1" applyFill="1" applyBorder="1" applyAlignment="1">
      <alignment horizontal="center" vertical="justify"/>
    </xf>
    <xf numFmtId="0" fontId="6" fillId="26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vertical="justify"/>
    </xf>
    <xf numFmtId="184" fontId="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184" fontId="3" fillId="26" borderId="10" xfId="0" applyNumberFormat="1" applyFont="1" applyFill="1" applyBorder="1" applyAlignment="1">
      <alignment horizontal="center" vertical="justify"/>
    </xf>
    <xf numFmtId="2" fontId="6" fillId="26" borderId="10" xfId="0" applyNumberFormat="1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justify"/>
    </xf>
    <xf numFmtId="2" fontId="6" fillId="26" borderId="10" xfId="0" applyNumberFormat="1" applyFont="1" applyFill="1" applyBorder="1" applyAlignment="1">
      <alignment horizontal="center" wrapText="1"/>
    </xf>
    <xf numFmtId="0" fontId="6" fillId="26" borderId="10" xfId="0" applyFont="1" applyFill="1" applyBorder="1" applyAlignment="1">
      <alignment horizontal="center" vertical="center" wrapText="1"/>
    </xf>
    <xf numFmtId="184" fontId="3" fillId="26" borderId="10" xfId="0" applyNumberFormat="1" applyFont="1" applyFill="1" applyBorder="1" applyAlignment="1">
      <alignment horizontal="center" vertical="center" wrapText="1"/>
    </xf>
    <xf numFmtId="184" fontId="2" fillId="26" borderId="10" xfId="0" applyNumberFormat="1" applyFont="1" applyFill="1" applyBorder="1" applyAlignment="1">
      <alignment horizontal="center" vertical="justify"/>
    </xf>
    <xf numFmtId="0" fontId="10" fillId="2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justify" indent="1"/>
    </xf>
    <xf numFmtId="184" fontId="2" fillId="0" borderId="10" xfId="0" applyNumberFormat="1" applyFont="1" applyFill="1" applyBorder="1" applyAlignment="1">
      <alignment vertical="justify"/>
    </xf>
    <xf numFmtId="184" fontId="0" fillId="0" borderId="10" xfId="0" applyNumberFormat="1" applyFont="1" applyFill="1" applyBorder="1" applyAlignment="1">
      <alignment horizontal="left" vertical="justify" indent="1"/>
    </xf>
    <xf numFmtId="184" fontId="0" fillId="0" borderId="10" xfId="0" applyNumberFormat="1" applyFont="1" applyFill="1" applyBorder="1" applyAlignment="1">
      <alignment vertical="justify"/>
    </xf>
    <xf numFmtId="49" fontId="3" fillId="26" borderId="10" xfId="0" applyNumberFormat="1" applyFont="1" applyFill="1" applyBorder="1" applyAlignment="1">
      <alignment horizontal="center"/>
    </xf>
    <xf numFmtId="2" fontId="3" fillId="26" borderId="10" xfId="0" applyNumberFormat="1" applyFont="1" applyFill="1" applyBorder="1" applyAlignment="1">
      <alignment horizontal="center" vertical="justify" wrapText="1"/>
    </xf>
    <xf numFmtId="184" fontId="3" fillId="26" borderId="10" xfId="52" applyNumberFormat="1" applyFont="1" applyFill="1" applyBorder="1" applyAlignment="1">
      <alignment horizontal="center" vertical="justify"/>
      <protection/>
    </xf>
    <xf numFmtId="184" fontId="3" fillId="26" borderId="10" xfId="52" applyNumberFormat="1" applyFont="1" applyFill="1" applyBorder="1" applyAlignment="1">
      <alignment horizontal="center" vertical="justify"/>
      <protection/>
    </xf>
    <xf numFmtId="1" fontId="2" fillId="0" borderId="1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center" vertical="center"/>
    </xf>
    <xf numFmtId="184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justify"/>
    </xf>
    <xf numFmtId="0" fontId="4" fillId="2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0" fillId="26" borderId="10" xfId="0" applyFont="1" applyFill="1" applyBorder="1" applyAlignment="1">
      <alignment vertical="justify"/>
    </xf>
    <xf numFmtId="0" fontId="2" fillId="27" borderId="10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 vertical="justify"/>
    </xf>
    <xf numFmtId="0" fontId="4" fillId="27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vertical="justify"/>
    </xf>
    <xf numFmtId="0" fontId="0" fillId="26" borderId="10" xfId="0" applyFont="1" applyFill="1" applyBorder="1" applyAlignment="1">
      <alignment vertical="justify"/>
    </xf>
    <xf numFmtId="0" fontId="3" fillId="27" borderId="10" xfId="0" applyFont="1" applyFill="1" applyBorder="1" applyAlignment="1">
      <alignment horizontal="center" vertical="justify"/>
    </xf>
    <xf numFmtId="0" fontId="3" fillId="27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7" fillId="26" borderId="10" xfId="0" applyFont="1" applyFill="1" applyBorder="1" applyAlignment="1">
      <alignment vertical="justify"/>
    </xf>
    <xf numFmtId="0" fontId="14" fillId="0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horizontal="center" vertical="justify"/>
    </xf>
    <xf numFmtId="0" fontId="0" fillId="2" borderId="10" xfId="0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 vertical="justify" inden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justify"/>
    </xf>
    <xf numFmtId="184" fontId="4" fillId="26" borderId="10" xfId="53" applyNumberFormat="1" applyFont="1" applyFill="1" applyBorder="1" applyAlignment="1">
      <alignment horizontal="center" vertical="justify"/>
      <protection/>
    </xf>
    <xf numFmtId="184" fontId="4" fillId="26" borderId="10" xfId="0" applyNumberFormat="1" applyFont="1" applyFill="1" applyBorder="1" applyAlignment="1">
      <alignment horizontal="center" vertical="justify"/>
    </xf>
    <xf numFmtId="49" fontId="3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184" fontId="4" fillId="26" borderId="10" xfId="53" applyNumberFormat="1" applyFont="1" applyFill="1" applyBorder="1" applyAlignment="1">
      <alignment horizontal="center" vertical="justify"/>
      <protection/>
    </xf>
    <xf numFmtId="0" fontId="3" fillId="26" borderId="10" xfId="0" applyFont="1" applyFill="1" applyBorder="1" applyAlignment="1">
      <alignment horizontal="center" vertical="center" wrapText="1"/>
    </xf>
    <xf numFmtId="184" fontId="3" fillId="26" borderId="10" xfId="53" applyNumberFormat="1" applyFont="1" applyFill="1" applyBorder="1" applyAlignment="1">
      <alignment horizontal="center" vertical="justify"/>
      <protection/>
    </xf>
    <xf numFmtId="1" fontId="2" fillId="26" borderId="10" xfId="0" applyNumberFormat="1" applyFont="1" applyFill="1" applyBorder="1" applyAlignment="1">
      <alignment horizontal="center" vertical="center"/>
    </xf>
    <xf numFmtId="184" fontId="2" fillId="26" borderId="10" xfId="53" applyNumberFormat="1" applyFont="1" applyFill="1" applyBorder="1" applyAlignment="1">
      <alignment horizontal="center" vertical="justify"/>
      <protection/>
    </xf>
    <xf numFmtId="2" fontId="4" fillId="26" borderId="10" xfId="53" applyNumberFormat="1" applyFont="1" applyFill="1" applyBorder="1" applyAlignment="1">
      <alignment horizontal="center" vertical="justify" wrapText="1"/>
      <protection/>
    </xf>
    <xf numFmtId="2" fontId="4" fillId="26" borderId="10" xfId="53" applyNumberFormat="1" applyFont="1" applyFill="1" applyBorder="1" applyAlignment="1">
      <alignment horizontal="center" vertical="justify" wrapText="1"/>
      <protection/>
    </xf>
    <xf numFmtId="2" fontId="5" fillId="26" borderId="11" xfId="0" applyNumberFormat="1" applyFont="1" applyFill="1" applyBorder="1" applyAlignment="1">
      <alignment horizontal="center" wrapText="1"/>
    </xf>
    <xf numFmtId="2" fontId="5" fillId="26" borderId="15" xfId="0" applyNumberFormat="1" applyFont="1" applyFill="1" applyBorder="1" applyAlignment="1">
      <alignment horizontal="center" wrapText="1"/>
    </xf>
    <xf numFmtId="2" fontId="10" fillId="26" borderId="16" xfId="0" applyNumberFormat="1" applyFont="1" applyFill="1" applyBorder="1" applyAlignment="1">
      <alignment horizont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184" fontId="2" fillId="26" borderId="10" xfId="53" applyNumberFormat="1" applyFont="1" applyFill="1" applyBorder="1" applyAlignment="1">
      <alignment horizontal="center" vertical="justify" wrapText="1"/>
      <protection/>
    </xf>
    <xf numFmtId="184" fontId="2" fillId="26" borderId="17" xfId="53" applyNumberFormat="1" applyFont="1" applyFill="1" applyBorder="1" applyAlignment="1">
      <alignment horizontal="center" vertical="justify" wrapText="1"/>
      <protection/>
    </xf>
    <xf numFmtId="2" fontId="20" fillId="26" borderId="18" xfId="0" applyNumberFormat="1" applyFont="1" applyFill="1" applyBorder="1" applyAlignment="1">
      <alignment horizontal="center" wrapText="1"/>
    </xf>
    <xf numFmtId="184" fontId="2" fillId="26" borderId="11" xfId="53" applyNumberFormat="1" applyFont="1" applyFill="1" applyBorder="1" applyAlignment="1">
      <alignment horizontal="center" vertical="justify" wrapText="1"/>
      <protection/>
    </xf>
    <xf numFmtId="2" fontId="10" fillId="26" borderId="13" xfId="0" applyNumberFormat="1" applyFont="1" applyFill="1" applyBorder="1" applyAlignment="1">
      <alignment horizontal="center" wrapText="1"/>
    </xf>
    <xf numFmtId="184" fontId="2" fillId="26" borderId="18" xfId="53" applyNumberFormat="1" applyFont="1" applyFill="1" applyBorder="1" applyAlignment="1">
      <alignment horizontal="center" vertical="justify" wrapText="1"/>
      <protection/>
    </xf>
    <xf numFmtId="2" fontId="21" fillId="26" borderId="11" xfId="0" applyNumberFormat="1" applyFont="1" applyFill="1" applyBorder="1" applyAlignment="1">
      <alignment horizontal="center" vertical="center" wrapText="1"/>
    </xf>
    <xf numFmtId="2" fontId="2" fillId="26" borderId="13" xfId="0" applyNumberFormat="1" applyFont="1" applyFill="1" applyBorder="1" applyAlignment="1">
      <alignment horizontal="center" vertical="center" wrapText="1"/>
    </xf>
    <xf numFmtId="184" fontId="2" fillId="26" borderId="13" xfId="53" applyNumberFormat="1" applyFont="1" applyFill="1" applyBorder="1" applyAlignment="1">
      <alignment horizontal="center" vertical="justify" wrapText="1"/>
      <protection/>
    </xf>
    <xf numFmtId="2" fontId="21" fillId="26" borderId="18" xfId="0" applyNumberFormat="1" applyFont="1" applyFill="1" applyBorder="1" applyAlignment="1">
      <alignment horizontal="center" vertical="center" wrapText="1"/>
    </xf>
    <xf numFmtId="2" fontId="2" fillId="26" borderId="18" xfId="0" applyNumberFormat="1" applyFont="1" applyFill="1" applyBorder="1" applyAlignment="1">
      <alignment horizontal="center" vertical="center" wrapText="1"/>
    </xf>
    <xf numFmtId="2" fontId="2" fillId="26" borderId="10" xfId="53" applyNumberFormat="1" applyFont="1" applyFill="1" applyBorder="1" applyAlignment="1">
      <alignment horizontal="center" vertical="justify" wrapText="1"/>
      <protection/>
    </xf>
    <xf numFmtId="2" fontId="10" fillId="26" borderId="18" xfId="0" applyNumberFormat="1" applyFont="1" applyFill="1" applyBorder="1" applyAlignment="1">
      <alignment horizontal="center" wrapText="1"/>
    </xf>
    <xf numFmtId="2" fontId="20" fillId="26" borderId="11" xfId="0" applyNumberFormat="1" applyFont="1" applyFill="1" applyBorder="1" applyAlignment="1">
      <alignment horizontal="center" wrapText="1"/>
    </xf>
    <xf numFmtId="2" fontId="5" fillId="26" borderId="10" xfId="0" applyNumberFormat="1" applyFont="1" applyFill="1" applyBorder="1" applyAlignment="1">
      <alignment horizontal="center" wrapText="1"/>
    </xf>
    <xf numFmtId="2" fontId="14" fillId="26" borderId="10" xfId="53" applyNumberFormat="1" applyFont="1" applyFill="1" applyBorder="1" applyAlignment="1">
      <alignment horizontal="center" vertical="center" wrapText="1"/>
      <protection/>
    </xf>
    <xf numFmtId="184" fontId="14" fillId="26" borderId="10" xfId="0" applyNumberFormat="1" applyFont="1" applyFill="1" applyBorder="1" applyAlignment="1">
      <alignment horizontal="center" vertical="center" wrapText="1"/>
    </xf>
    <xf numFmtId="2" fontId="10" fillId="26" borderId="10" xfId="0" applyNumberFormat="1" applyFont="1" applyFill="1" applyBorder="1" applyAlignment="1">
      <alignment horizontal="center" wrapText="1"/>
    </xf>
    <xf numFmtId="2" fontId="2" fillId="26" borderId="10" xfId="53" applyNumberFormat="1" applyFont="1" applyFill="1" applyBorder="1" applyAlignment="1">
      <alignment horizontal="center" vertical="center" wrapText="1"/>
      <protection/>
    </xf>
    <xf numFmtId="2" fontId="4" fillId="26" borderId="10" xfId="53" applyNumberFormat="1" applyFont="1" applyFill="1" applyBorder="1" applyAlignment="1">
      <alignment horizontal="center" vertical="center" wrapText="1"/>
      <protection/>
    </xf>
    <xf numFmtId="49" fontId="14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184" fontId="3" fillId="26" borderId="10" xfId="53" applyNumberFormat="1" applyFont="1" applyFill="1" applyBorder="1" applyAlignment="1">
      <alignment horizontal="center" vertical="justify"/>
      <protection/>
    </xf>
    <xf numFmtId="0" fontId="3" fillId="0" borderId="10" xfId="0" applyFont="1" applyFill="1" applyBorder="1" applyAlignment="1">
      <alignment horizontal="center" vertical="justify"/>
    </xf>
    <xf numFmtId="0" fontId="17" fillId="26" borderId="10" xfId="0" applyFont="1" applyFill="1" applyBorder="1" applyAlignment="1">
      <alignment horizontal="center" vertical="justify"/>
    </xf>
    <xf numFmtId="184" fontId="17" fillId="26" borderId="10" xfId="0" applyNumberFormat="1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center" wrapText="1"/>
    </xf>
    <xf numFmtId="2" fontId="3" fillId="26" borderId="10" xfId="0" applyNumberFormat="1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justify"/>
    </xf>
    <xf numFmtId="184" fontId="2" fillId="26" borderId="11" xfId="0" applyNumberFormat="1" applyFont="1" applyFill="1" applyBorder="1" applyAlignment="1">
      <alignment horizontal="center" vertical="justify"/>
    </xf>
    <xf numFmtId="0" fontId="2" fillId="28" borderId="10" xfId="0" applyFont="1" applyFill="1" applyBorder="1" applyAlignment="1">
      <alignment horizontal="center" wrapText="1"/>
    </xf>
    <xf numFmtId="0" fontId="2" fillId="28" borderId="17" xfId="0" applyFont="1" applyFill="1" applyBorder="1" applyAlignment="1">
      <alignment horizontal="center"/>
    </xf>
    <xf numFmtId="2" fontId="2" fillId="26" borderId="10" xfId="0" applyNumberFormat="1" applyFont="1" applyFill="1" applyBorder="1" applyAlignment="1">
      <alignment vertical="justify"/>
    </xf>
    <xf numFmtId="2" fontId="2" fillId="26" borderId="10" xfId="0" applyNumberFormat="1" applyFont="1" applyFill="1" applyBorder="1" applyAlignment="1">
      <alignment vertical="justify"/>
    </xf>
    <xf numFmtId="0" fontId="2" fillId="29" borderId="10" xfId="0" applyFont="1" applyFill="1" applyBorder="1" applyAlignment="1">
      <alignment horizontal="center" wrapText="1"/>
    </xf>
    <xf numFmtId="0" fontId="2" fillId="29" borderId="17" xfId="0" applyFont="1" applyFill="1" applyBorder="1" applyAlignment="1">
      <alignment horizontal="center"/>
    </xf>
    <xf numFmtId="1" fontId="4" fillId="26" borderId="10" xfId="52" applyNumberFormat="1" applyFont="1" applyFill="1" applyBorder="1" applyAlignment="1">
      <alignment horizontal="center" vertical="justify"/>
      <protection/>
    </xf>
    <xf numFmtId="1" fontId="4" fillId="26" borderId="10" xfId="0" applyNumberFormat="1" applyFont="1" applyFill="1" applyBorder="1" applyAlignment="1">
      <alignment horizontal="center" vertical="justify"/>
    </xf>
    <xf numFmtId="1" fontId="2" fillId="26" borderId="10" xfId="0" applyNumberFormat="1" applyFont="1" applyFill="1" applyBorder="1" applyAlignment="1">
      <alignment horizontal="center" vertical="justify"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3" fillId="26" borderId="10" xfId="0" applyFont="1" applyFill="1" applyBorder="1" applyAlignment="1">
      <alignment horizontal="center" vertical="top"/>
    </xf>
    <xf numFmtId="0" fontId="3" fillId="26" borderId="10" xfId="0" applyNumberFormat="1" applyFont="1" applyFill="1" applyBorder="1" applyAlignment="1">
      <alignment vertical="justify"/>
    </xf>
    <xf numFmtId="0" fontId="3" fillId="0" borderId="11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 vertical="top"/>
    </xf>
    <xf numFmtId="0" fontId="2" fillId="26" borderId="10" xfId="0" applyFont="1" applyFill="1" applyBorder="1" applyAlignment="1" applyProtection="1">
      <alignment horizontal="center" vertical="justify" wrapText="1"/>
      <protection/>
    </xf>
    <xf numFmtId="0" fontId="2" fillId="26" borderId="11" xfId="0" applyFont="1" applyFill="1" applyBorder="1" applyAlignment="1" applyProtection="1">
      <alignment horizontal="center" vertical="justify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3" fillId="26" borderId="10" xfId="0" applyFont="1" applyFill="1" applyBorder="1" applyAlignment="1" applyProtection="1">
      <alignment horizontal="center" vertical="center" wrapText="1"/>
      <protection/>
    </xf>
    <xf numFmtId="0" fontId="3" fillId="30" borderId="10" xfId="0" applyFont="1" applyFill="1" applyBorder="1" applyAlignment="1">
      <alignment horizontal="center" vertical="justify"/>
    </xf>
    <xf numFmtId="0" fontId="3" fillId="30" borderId="10" xfId="0" applyFont="1" applyFill="1" applyBorder="1" applyAlignment="1">
      <alignment horizontal="center" vertical="top"/>
    </xf>
    <xf numFmtId="1" fontId="3" fillId="30" borderId="10" xfId="0" applyNumberFormat="1" applyFont="1" applyFill="1" applyBorder="1" applyAlignment="1">
      <alignment horizontal="center" vertical="justify"/>
    </xf>
    <xf numFmtId="0" fontId="3" fillId="26" borderId="11" xfId="0" applyFont="1" applyFill="1" applyBorder="1" applyAlignment="1">
      <alignment horizontal="center" vertical="justify"/>
    </xf>
    <xf numFmtId="184" fontId="3" fillId="2" borderId="10" xfId="0" applyNumberFormat="1" applyFont="1" applyFill="1" applyBorder="1" applyAlignment="1">
      <alignment horizontal="right" vertical="justify"/>
    </xf>
    <xf numFmtId="2" fontId="3" fillId="2" borderId="10" xfId="0" applyNumberFormat="1" applyFont="1" applyFill="1" applyBorder="1" applyAlignment="1">
      <alignment vertical="justify"/>
    </xf>
    <xf numFmtId="184" fontId="17" fillId="2" borderId="10" xfId="0" applyNumberFormat="1" applyFont="1" applyFill="1" applyBorder="1" applyAlignment="1">
      <alignment vertical="justify"/>
    </xf>
    <xf numFmtId="184" fontId="2" fillId="26" borderId="10" xfId="0" applyNumberFormat="1" applyFont="1" applyFill="1" applyBorder="1" applyAlignment="1">
      <alignment horizontal="center" vertical="justify" wrapText="1"/>
    </xf>
    <xf numFmtId="184" fontId="2" fillId="26" borderId="10" xfId="0" applyNumberFormat="1" applyFont="1" applyFill="1" applyBorder="1" applyAlignment="1">
      <alignment horizontal="center" vertical="center" wrapText="1"/>
    </xf>
    <xf numFmtId="184" fontId="4" fillId="26" borderId="10" xfId="52" applyNumberFormat="1" applyFont="1" applyFill="1" applyBorder="1" applyAlignment="1">
      <alignment horizontal="center" vertical="justify"/>
      <protection/>
    </xf>
    <xf numFmtId="184" fontId="2" fillId="26" borderId="10" xfId="52" applyNumberFormat="1" applyFont="1" applyFill="1" applyBorder="1" applyAlignment="1">
      <alignment horizontal="center" vertical="justify"/>
      <protection/>
    </xf>
    <xf numFmtId="0" fontId="3" fillId="26" borderId="13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vertical="justify"/>
    </xf>
    <xf numFmtId="0" fontId="15" fillId="26" borderId="10" xfId="0" applyFont="1" applyFill="1" applyBorder="1" applyAlignment="1">
      <alignment vertical="justify"/>
    </xf>
    <xf numFmtId="2" fontId="2" fillId="26" borderId="10" xfId="0" applyNumberFormat="1" applyFont="1" applyFill="1" applyBorder="1" applyAlignment="1">
      <alignment horizontal="center" vertical="justify"/>
    </xf>
    <xf numFmtId="0" fontId="4" fillId="26" borderId="0" xfId="0" applyFont="1" applyFill="1" applyBorder="1" applyAlignment="1">
      <alignment horizontal="center" wrapText="1"/>
    </xf>
    <xf numFmtId="0" fontId="2" fillId="26" borderId="0" xfId="0" applyFont="1" applyFill="1" applyBorder="1" applyAlignment="1">
      <alignment horizontal="center"/>
    </xf>
    <xf numFmtId="0" fontId="0" fillId="26" borderId="0" xfId="0" applyFont="1" applyFill="1" applyAlignment="1">
      <alignment horizontal="left" wrapText="1" indent="5"/>
    </xf>
    <xf numFmtId="0" fontId="0" fillId="26" borderId="0" xfId="0" applyFont="1" applyFill="1" applyAlignment="1">
      <alignment horizontal="left" indent="5"/>
    </xf>
    <xf numFmtId="0" fontId="0" fillId="26" borderId="0" xfId="0" applyFont="1" applyFill="1" applyAlignment="1">
      <alignment horizontal="left" vertical="top" indent="5"/>
    </xf>
    <xf numFmtId="0" fontId="0" fillId="26" borderId="0" xfId="0" applyFont="1" applyFill="1" applyAlignment="1">
      <alignment horizontal="left" vertical="top" wrapText="1" indent="5"/>
    </xf>
    <xf numFmtId="2" fontId="2" fillId="26" borderId="11" xfId="53" applyNumberFormat="1" applyFont="1" applyFill="1" applyBorder="1" applyAlignment="1">
      <alignment horizontal="center" vertical="center" wrapText="1"/>
      <protection/>
    </xf>
    <xf numFmtId="2" fontId="2" fillId="26" borderId="13" xfId="53" applyNumberFormat="1" applyFont="1" applyFill="1" applyBorder="1" applyAlignment="1">
      <alignment horizontal="center" vertical="center" wrapText="1"/>
      <protection/>
    </xf>
    <xf numFmtId="0" fontId="12" fillId="26" borderId="0" xfId="0" applyFont="1" applyFill="1" applyAlignment="1">
      <alignment horizontal="right" vertical="justify" wrapText="1"/>
    </xf>
    <xf numFmtId="184" fontId="2" fillId="26" borderId="11" xfId="53" applyNumberFormat="1" applyFont="1" applyFill="1" applyBorder="1" applyAlignment="1">
      <alignment horizontal="center" vertical="justify" wrapText="1"/>
      <protection/>
    </xf>
    <xf numFmtId="184" fontId="2" fillId="26" borderId="13" xfId="53" applyNumberFormat="1" applyFont="1" applyFill="1" applyBorder="1" applyAlignment="1">
      <alignment horizontal="center" vertical="justify" wrapText="1"/>
      <protection/>
    </xf>
    <xf numFmtId="0" fontId="13" fillId="26" borderId="0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vertical="center"/>
    </xf>
    <xf numFmtId="0" fontId="10" fillId="26" borderId="17" xfId="0" applyFont="1" applyFill="1" applyBorder="1" applyAlignment="1">
      <alignment horizontal="center" wrapText="1"/>
    </xf>
    <xf numFmtId="0" fontId="10" fillId="26" borderId="19" xfId="0" applyFont="1" applyFill="1" applyBorder="1" applyAlignment="1">
      <alignment horizontal="center" wrapText="1"/>
    </xf>
    <xf numFmtId="0" fontId="10" fillId="26" borderId="20" xfId="0" applyFont="1" applyFill="1" applyBorder="1" applyAlignment="1">
      <alignment horizontal="center" wrapText="1"/>
    </xf>
    <xf numFmtId="2" fontId="2" fillId="26" borderId="11" xfId="0" applyNumberFormat="1" applyFont="1" applyFill="1" applyBorder="1" applyAlignment="1">
      <alignment horizontal="center" vertical="center" wrapText="1"/>
    </xf>
    <xf numFmtId="2" fontId="2" fillId="26" borderId="13" xfId="0" applyNumberFormat="1" applyFont="1" applyFill="1" applyBorder="1" applyAlignment="1">
      <alignment horizontal="center" vertical="center" wrapText="1"/>
    </xf>
    <xf numFmtId="2" fontId="2" fillId="26" borderId="11" xfId="0" applyNumberFormat="1" applyFont="1" applyFill="1" applyBorder="1" applyAlignment="1">
      <alignment horizontal="center" vertical="center" wrapText="1"/>
    </xf>
    <xf numFmtId="2" fontId="2" fillId="26" borderId="13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2" fontId="14" fillId="26" borderId="11" xfId="53" applyNumberFormat="1" applyFont="1" applyFill="1" applyBorder="1" applyAlignment="1">
      <alignment horizontal="center" vertical="center" wrapText="1"/>
      <protection/>
    </xf>
    <xf numFmtId="2" fontId="14" fillId="26" borderId="13" xfId="53" applyNumberFormat="1" applyFont="1" applyFill="1" applyBorder="1" applyAlignment="1">
      <alignment horizontal="center" vertical="center" wrapText="1"/>
      <protection/>
    </xf>
    <xf numFmtId="2" fontId="3" fillId="26" borderId="11" xfId="53" applyNumberFormat="1" applyFont="1" applyFill="1" applyBorder="1" applyAlignment="1">
      <alignment horizontal="center" vertical="center" wrapText="1"/>
      <protection/>
    </xf>
    <xf numFmtId="2" fontId="3" fillId="26" borderId="13" xfId="53" applyNumberFormat="1" applyFont="1" applyFill="1" applyBorder="1" applyAlignment="1">
      <alignment horizontal="center" vertical="center" wrapText="1"/>
      <protection/>
    </xf>
    <xf numFmtId="184" fontId="3" fillId="26" borderId="11" xfId="53" applyNumberFormat="1" applyFont="1" applyFill="1" applyBorder="1" applyAlignment="1">
      <alignment horizontal="center" vertical="justify" wrapText="1"/>
      <protection/>
    </xf>
    <xf numFmtId="184" fontId="3" fillId="26" borderId="13" xfId="53" applyNumberFormat="1" applyFont="1" applyFill="1" applyBorder="1" applyAlignment="1">
      <alignment horizontal="center" vertical="justify" wrapText="1"/>
      <protection/>
    </xf>
    <xf numFmtId="2" fontId="2" fillId="26" borderId="18" xfId="0" applyNumberFormat="1" applyFont="1" applyFill="1" applyBorder="1" applyAlignment="1">
      <alignment horizontal="center" vertical="center" wrapText="1"/>
    </xf>
    <xf numFmtId="184" fontId="2" fillId="26" borderId="11" xfId="53" applyNumberFormat="1" applyFont="1" applyFill="1" applyBorder="1" applyAlignment="1">
      <alignment horizontal="center" vertical="center" wrapText="1"/>
      <protection/>
    </xf>
    <xf numFmtId="184" fontId="2" fillId="26" borderId="18" xfId="53" applyNumberFormat="1" applyFont="1" applyFill="1" applyBorder="1" applyAlignment="1">
      <alignment horizontal="center" vertical="center" wrapText="1"/>
      <protection/>
    </xf>
    <xf numFmtId="184" fontId="3" fillId="26" borderId="11" xfId="53" applyNumberFormat="1" applyFont="1" applyFill="1" applyBorder="1" applyAlignment="1">
      <alignment horizontal="center" vertical="center" wrapText="1"/>
      <protection/>
    </xf>
    <xf numFmtId="184" fontId="3" fillId="26" borderId="13" xfId="53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2" fontId="2" fillId="26" borderId="11" xfId="53" applyNumberFormat="1" applyFont="1" applyFill="1" applyBorder="1" applyAlignment="1">
      <alignment horizontal="center" vertical="justify" wrapText="1"/>
      <protection/>
    </xf>
    <xf numFmtId="2" fontId="2" fillId="26" borderId="13" xfId="53" applyNumberFormat="1" applyFont="1" applyFill="1" applyBorder="1" applyAlignment="1">
      <alignment horizontal="center" vertical="justify" wrapText="1"/>
      <protection/>
    </xf>
    <xf numFmtId="0" fontId="2" fillId="26" borderId="0" xfId="0" applyFont="1" applyFill="1" applyAlignment="1">
      <alignment horizontal="center" vertical="top" wrapText="1"/>
    </xf>
    <xf numFmtId="0" fontId="16" fillId="26" borderId="0" xfId="0" applyFont="1" applyFill="1" applyAlignment="1">
      <alignment horizontal="left" wrapText="1" indent="5"/>
    </xf>
    <xf numFmtId="0" fontId="0" fillId="26" borderId="0" xfId="0" applyFont="1" applyFill="1" applyAlignment="1">
      <alignment horizontal="left" wrapText="1" indent="5"/>
    </xf>
    <xf numFmtId="2" fontId="3" fillId="26" borderId="18" xfId="53" applyNumberFormat="1" applyFont="1" applyFill="1" applyBorder="1" applyAlignment="1">
      <alignment horizontal="center" vertical="center" wrapText="1"/>
      <protection/>
    </xf>
    <xf numFmtId="2" fontId="2" fillId="26" borderId="18" xfId="53" applyNumberFormat="1" applyFont="1" applyFill="1" applyBorder="1" applyAlignment="1">
      <alignment horizontal="center" vertical="center" wrapText="1"/>
      <protection/>
    </xf>
    <xf numFmtId="2" fontId="2" fillId="26" borderId="18" xfId="53" applyNumberFormat="1" applyFont="1" applyFill="1" applyBorder="1" applyAlignment="1">
      <alignment horizontal="center" vertical="justify" wrapText="1"/>
      <protection/>
    </xf>
    <xf numFmtId="0" fontId="4" fillId="26" borderId="12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19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15" fillId="26" borderId="0" xfId="0" applyFont="1" applyFill="1" applyBorder="1" applyAlignment="1">
      <alignment horizontal="center" vertical="justify"/>
    </xf>
    <xf numFmtId="2" fontId="14" fillId="26" borderId="18" xfId="53" applyNumberFormat="1" applyFont="1" applyFill="1" applyBorder="1" applyAlignment="1">
      <alignment horizontal="center" vertical="center" wrapText="1"/>
      <protection/>
    </xf>
    <xf numFmtId="0" fontId="2" fillId="26" borderId="17" xfId="0" applyFont="1" applyFill="1" applyBorder="1" applyAlignment="1">
      <alignment horizontal="center" vertical="justify"/>
    </xf>
    <xf numFmtId="0" fontId="2" fillId="26" borderId="19" xfId="0" applyFont="1" applyFill="1" applyBorder="1" applyAlignment="1">
      <alignment horizontal="center" vertical="justify"/>
    </xf>
    <xf numFmtId="0" fontId="2" fillId="26" borderId="20" xfId="0" applyFont="1" applyFill="1" applyBorder="1" applyAlignment="1">
      <alignment horizontal="center" vertical="justify"/>
    </xf>
    <xf numFmtId="0" fontId="16" fillId="26" borderId="0" xfId="0" applyFont="1" applyFill="1" applyAlignment="1">
      <alignment horizontal="left" vertical="top" wrapText="1" indent="5"/>
    </xf>
    <xf numFmtId="0" fontId="0" fillId="26" borderId="0" xfId="0" applyFont="1" applyFill="1" applyAlignment="1">
      <alignment horizontal="left" vertical="top" indent="5"/>
    </xf>
    <xf numFmtId="0" fontId="0" fillId="26" borderId="0" xfId="0" applyFont="1" applyFill="1" applyAlignment="1">
      <alignment horizontal="left" vertical="top" wrapText="1" indent="5"/>
    </xf>
    <xf numFmtId="0" fontId="4" fillId="26" borderId="17" xfId="0" applyFont="1" applyFill="1" applyBorder="1" applyAlignment="1">
      <alignment horizontal="center" vertical="justify"/>
    </xf>
    <xf numFmtId="0" fontId="4" fillId="26" borderId="19" xfId="0" applyFont="1" applyFill="1" applyBorder="1" applyAlignment="1">
      <alignment horizontal="center" vertical="justify"/>
    </xf>
    <xf numFmtId="0" fontId="4" fillId="26" borderId="20" xfId="0" applyFont="1" applyFill="1" applyBorder="1" applyAlignment="1">
      <alignment horizontal="center" vertical="justify"/>
    </xf>
    <xf numFmtId="0" fontId="4" fillId="26" borderId="17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246</xdr:row>
      <xdr:rowOff>0</xdr:rowOff>
    </xdr:from>
    <xdr:to>
      <xdr:col>0</xdr:col>
      <xdr:colOff>2238375</xdr:colOff>
      <xdr:row>246</xdr:row>
      <xdr:rowOff>0</xdr:rowOff>
    </xdr:to>
    <xdr:sp>
      <xdr:nvSpPr>
        <xdr:cNvPr id="1" name="Line 111"/>
        <xdr:cNvSpPr>
          <a:spLocks/>
        </xdr:cNvSpPr>
      </xdr:nvSpPr>
      <xdr:spPr>
        <a:xfrm>
          <a:off x="180975" y="278320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246</xdr:row>
      <xdr:rowOff>0</xdr:rowOff>
    </xdr:from>
    <xdr:to>
      <xdr:col>0</xdr:col>
      <xdr:colOff>2238375</xdr:colOff>
      <xdr:row>246</xdr:row>
      <xdr:rowOff>0</xdr:rowOff>
    </xdr:to>
    <xdr:sp>
      <xdr:nvSpPr>
        <xdr:cNvPr id="2" name="Line 112"/>
        <xdr:cNvSpPr>
          <a:spLocks/>
        </xdr:cNvSpPr>
      </xdr:nvSpPr>
      <xdr:spPr>
        <a:xfrm>
          <a:off x="171450" y="278320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" name="Line 165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" name="Line 166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5" name="Line 179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" name="Line 180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7" name="Line 652"/>
        <xdr:cNvSpPr>
          <a:spLocks/>
        </xdr:cNvSpPr>
      </xdr:nvSpPr>
      <xdr:spPr>
        <a:xfrm>
          <a:off x="180975" y="1324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8" name="Line 653"/>
        <xdr:cNvSpPr>
          <a:spLocks/>
        </xdr:cNvSpPr>
      </xdr:nvSpPr>
      <xdr:spPr>
        <a:xfrm>
          <a:off x="171450" y="132416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9" name="Line 700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10" name="Line 701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11" name="Line 710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12" name="Line 711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13" name="Line 836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14" name="Line 837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15" name="Line 846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16" name="Line 847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17" name="Line 856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18" name="Line 857"/>
        <xdr:cNvSpPr>
          <a:spLocks/>
        </xdr:cNvSpPr>
      </xdr:nvSpPr>
      <xdr:spPr>
        <a:xfrm>
          <a:off x="171450" y="1541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900</xdr:row>
      <xdr:rowOff>0</xdr:rowOff>
    </xdr:from>
    <xdr:to>
      <xdr:col>0</xdr:col>
      <xdr:colOff>2657475</xdr:colOff>
      <xdr:row>900</xdr:row>
      <xdr:rowOff>0</xdr:rowOff>
    </xdr:to>
    <xdr:sp>
      <xdr:nvSpPr>
        <xdr:cNvPr id="19" name="Line 1259"/>
        <xdr:cNvSpPr>
          <a:spLocks/>
        </xdr:cNvSpPr>
      </xdr:nvSpPr>
      <xdr:spPr>
        <a:xfrm>
          <a:off x="257175" y="2100167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900</xdr:row>
      <xdr:rowOff>0</xdr:rowOff>
    </xdr:from>
    <xdr:to>
      <xdr:col>0</xdr:col>
      <xdr:colOff>2657475</xdr:colOff>
      <xdr:row>900</xdr:row>
      <xdr:rowOff>0</xdr:rowOff>
    </xdr:to>
    <xdr:sp>
      <xdr:nvSpPr>
        <xdr:cNvPr id="20" name="Line 1260"/>
        <xdr:cNvSpPr>
          <a:spLocks/>
        </xdr:cNvSpPr>
      </xdr:nvSpPr>
      <xdr:spPr>
        <a:xfrm>
          <a:off x="238125" y="2100167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900</xdr:row>
      <xdr:rowOff>0</xdr:rowOff>
    </xdr:from>
    <xdr:to>
      <xdr:col>0</xdr:col>
      <xdr:colOff>2657475</xdr:colOff>
      <xdr:row>900</xdr:row>
      <xdr:rowOff>0</xdr:rowOff>
    </xdr:to>
    <xdr:sp>
      <xdr:nvSpPr>
        <xdr:cNvPr id="21" name="Line 1261"/>
        <xdr:cNvSpPr>
          <a:spLocks/>
        </xdr:cNvSpPr>
      </xdr:nvSpPr>
      <xdr:spPr>
        <a:xfrm>
          <a:off x="238125" y="2100167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2" name="Line 516"/>
        <xdr:cNvSpPr>
          <a:spLocks/>
        </xdr:cNvSpPr>
      </xdr:nvSpPr>
      <xdr:spPr>
        <a:xfrm>
          <a:off x="180975" y="1324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3" name="Line 517"/>
        <xdr:cNvSpPr>
          <a:spLocks/>
        </xdr:cNvSpPr>
      </xdr:nvSpPr>
      <xdr:spPr>
        <a:xfrm>
          <a:off x="171450" y="132416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4" name="Line 1234"/>
        <xdr:cNvSpPr>
          <a:spLocks/>
        </xdr:cNvSpPr>
      </xdr:nvSpPr>
      <xdr:spPr>
        <a:xfrm>
          <a:off x="180975" y="1324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5" name="Line 1235"/>
        <xdr:cNvSpPr>
          <a:spLocks/>
        </xdr:cNvSpPr>
      </xdr:nvSpPr>
      <xdr:spPr>
        <a:xfrm>
          <a:off x="171450" y="132416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6" name="Line 460"/>
        <xdr:cNvSpPr>
          <a:spLocks/>
        </xdr:cNvSpPr>
      </xdr:nvSpPr>
      <xdr:spPr>
        <a:xfrm>
          <a:off x="180975" y="1324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7" name="Line 461"/>
        <xdr:cNvSpPr>
          <a:spLocks/>
        </xdr:cNvSpPr>
      </xdr:nvSpPr>
      <xdr:spPr>
        <a:xfrm>
          <a:off x="171450" y="132416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8" name="Line 1082"/>
        <xdr:cNvSpPr>
          <a:spLocks/>
        </xdr:cNvSpPr>
      </xdr:nvSpPr>
      <xdr:spPr>
        <a:xfrm>
          <a:off x="180975" y="1324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29" name="Line 1083"/>
        <xdr:cNvSpPr>
          <a:spLocks/>
        </xdr:cNvSpPr>
      </xdr:nvSpPr>
      <xdr:spPr>
        <a:xfrm>
          <a:off x="171450" y="132416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30" name="Line 376"/>
        <xdr:cNvSpPr>
          <a:spLocks/>
        </xdr:cNvSpPr>
      </xdr:nvSpPr>
      <xdr:spPr>
        <a:xfrm>
          <a:off x="180975" y="132416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635</xdr:row>
      <xdr:rowOff>0</xdr:rowOff>
    </xdr:from>
    <xdr:to>
      <xdr:col>0</xdr:col>
      <xdr:colOff>2238375</xdr:colOff>
      <xdr:row>635</xdr:row>
      <xdr:rowOff>0</xdr:rowOff>
    </xdr:to>
    <xdr:sp>
      <xdr:nvSpPr>
        <xdr:cNvPr id="31" name="Line 377"/>
        <xdr:cNvSpPr>
          <a:spLocks/>
        </xdr:cNvSpPr>
      </xdr:nvSpPr>
      <xdr:spPr>
        <a:xfrm>
          <a:off x="171450" y="132416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2" name="Line 632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3" name="Line 633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4" name="Line 642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5" name="Line 643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6" name="Line 496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7" name="Line 497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8" name="Line 506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39" name="Line 507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0" name="Line 1214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1" name="Line 1215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2" name="Line 1224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3" name="Line 1225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4" name="Line 440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5" name="Line 441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6" name="Line 450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7" name="Line 451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8" name="Line 1062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49" name="Line 1063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50" name="Line 1072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51" name="Line 1073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52" name="Line 225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53" name="Line 226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54" name="Line 366"/>
        <xdr:cNvSpPr>
          <a:spLocks/>
        </xdr:cNvSpPr>
      </xdr:nvSpPr>
      <xdr:spPr>
        <a:xfrm>
          <a:off x="180975" y="142027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657</xdr:row>
      <xdr:rowOff>0</xdr:rowOff>
    </xdr:from>
    <xdr:to>
      <xdr:col>0</xdr:col>
      <xdr:colOff>2238375</xdr:colOff>
      <xdr:row>657</xdr:row>
      <xdr:rowOff>0</xdr:rowOff>
    </xdr:to>
    <xdr:sp>
      <xdr:nvSpPr>
        <xdr:cNvPr id="55" name="Line 367"/>
        <xdr:cNvSpPr>
          <a:spLocks/>
        </xdr:cNvSpPr>
      </xdr:nvSpPr>
      <xdr:spPr>
        <a:xfrm>
          <a:off x="171450" y="1420272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659</xdr:row>
      <xdr:rowOff>0</xdr:rowOff>
    </xdr:from>
    <xdr:to>
      <xdr:col>0</xdr:col>
      <xdr:colOff>2238375</xdr:colOff>
      <xdr:row>659</xdr:row>
      <xdr:rowOff>0</xdr:rowOff>
    </xdr:to>
    <xdr:sp>
      <xdr:nvSpPr>
        <xdr:cNvPr id="56" name="Line 286"/>
        <xdr:cNvSpPr>
          <a:spLocks/>
        </xdr:cNvSpPr>
      </xdr:nvSpPr>
      <xdr:spPr>
        <a:xfrm>
          <a:off x="180975" y="142589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659</xdr:row>
      <xdr:rowOff>0</xdr:rowOff>
    </xdr:from>
    <xdr:to>
      <xdr:col>0</xdr:col>
      <xdr:colOff>2238375</xdr:colOff>
      <xdr:row>659</xdr:row>
      <xdr:rowOff>0</xdr:rowOff>
    </xdr:to>
    <xdr:sp>
      <xdr:nvSpPr>
        <xdr:cNvPr id="57" name="Line 287"/>
        <xdr:cNvSpPr>
          <a:spLocks/>
        </xdr:cNvSpPr>
      </xdr:nvSpPr>
      <xdr:spPr>
        <a:xfrm>
          <a:off x="171450" y="142589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58" name="Line 165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59" name="Line 166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0" name="Line 700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1" name="Line 701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2" name="Line 710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3" name="Line 711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4" name="Line 632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5" name="Line 633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6" name="Line 642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67" name="Line 643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68" name="Line 652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69" name="Line 653"/>
        <xdr:cNvSpPr>
          <a:spLocks/>
        </xdr:cNvSpPr>
      </xdr:nvSpPr>
      <xdr:spPr>
        <a:xfrm>
          <a:off x="171450" y="1541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0" name="Line 496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1" name="Line 497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2" name="Line 506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3" name="Line 507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74" name="Line 516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75" name="Line 517"/>
        <xdr:cNvSpPr>
          <a:spLocks/>
        </xdr:cNvSpPr>
      </xdr:nvSpPr>
      <xdr:spPr>
        <a:xfrm>
          <a:off x="171450" y="1541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6" name="Line 1214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7" name="Line 1215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8" name="Line 1224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79" name="Line 1225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80" name="Line 1234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81" name="Line 1235"/>
        <xdr:cNvSpPr>
          <a:spLocks/>
        </xdr:cNvSpPr>
      </xdr:nvSpPr>
      <xdr:spPr>
        <a:xfrm>
          <a:off x="171450" y="1541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82" name="Line 440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83" name="Line 441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84" name="Line 450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85" name="Line 451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86" name="Line 460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87" name="Line 461"/>
        <xdr:cNvSpPr>
          <a:spLocks/>
        </xdr:cNvSpPr>
      </xdr:nvSpPr>
      <xdr:spPr>
        <a:xfrm>
          <a:off x="171450" y="1541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88" name="Line 1062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89" name="Line 1063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90" name="Line 1072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91" name="Line 1073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92" name="Line 1082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93" name="Line 1083"/>
        <xdr:cNvSpPr>
          <a:spLocks/>
        </xdr:cNvSpPr>
      </xdr:nvSpPr>
      <xdr:spPr>
        <a:xfrm>
          <a:off x="171450" y="154104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94" name="Line 225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95" name="Line 226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96" name="Line 366"/>
        <xdr:cNvSpPr>
          <a:spLocks/>
        </xdr:cNvSpPr>
      </xdr:nvSpPr>
      <xdr:spPr>
        <a:xfrm>
          <a:off x="180975" y="152514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685</xdr:row>
      <xdr:rowOff>0</xdr:rowOff>
    </xdr:from>
    <xdr:to>
      <xdr:col>0</xdr:col>
      <xdr:colOff>2238375</xdr:colOff>
      <xdr:row>685</xdr:row>
      <xdr:rowOff>0</xdr:rowOff>
    </xdr:to>
    <xdr:sp>
      <xdr:nvSpPr>
        <xdr:cNvPr id="97" name="Line 367"/>
        <xdr:cNvSpPr>
          <a:spLocks/>
        </xdr:cNvSpPr>
      </xdr:nvSpPr>
      <xdr:spPr>
        <a:xfrm>
          <a:off x="171450" y="152514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694</xdr:row>
      <xdr:rowOff>0</xdr:rowOff>
    </xdr:from>
    <xdr:to>
      <xdr:col>0</xdr:col>
      <xdr:colOff>2238375</xdr:colOff>
      <xdr:row>694</xdr:row>
      <xdr:rowOff>0</xdr:rowOff>
    </xdr:to>
    <xdr:sp>
      <xdr:nvSpPr>
        <xdr:cNvPr id="98" name="Line 376"/>
        <xdr:cNvSpPr>
          <a:spLocks/>
        </xdr:cNvSpPr>
      </xdr:nvSpPr>
      <xdr:spPr>
        <a:xfrm>
          <a:off x="180975" y="1541049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0</xdr:rowOff>
    </xdr:from>
    <xdr:to>
      <xdr:col>0</xdr:col>
      <xdr:colOff>2238375</xdr:colOff>
      <xdr:row>683</xdr:row>
      <xdr:rowOff>0</xdr:rowOff>
    </xdr:to>
    <xdr:sp>
      <xdr:nvSpPr>
        <xdr:cNvPr id="99" name="Line 9"/>
        <xdr:cNvSpPr>
          <a:spLocks/>
        </xdr:cNvSpPr>
      </xdr:nvSpPr>
      <xdr:spPr>
        <a:xfrm>
          <a:off x="180975" y="151695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683</xdr:row>
      <xdr:rowOff>0</xdr:rowOff>
    </xdr:from>
    <xdr:to>
      <xdr:col>0</xdr:col>
      <xdr:colOff>2238375</xdr:colOff>
      <xdr:row>683</xdr:row>
      <xdr:rowOff>0</xdr:rowOff>
    </xdr:to>
    <xdr:sp>
      <xdr:nvSpPr>
        <xdr:cNvPr id="100" name="Line 10"/>
        <xdr:cNvSpPr>
          <a:spLocks/>
        </xdr:cNvSpPr>
      </xdr:nvSpPr>
      <xdr:spPr>
        <a:xfrm>
          <a:off x="171450" y="151695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692</xdr:row>
      <xdr:rowOff>0</xdr:rowOff>
    </xdr:from>
    <xdr:to>
      <xdr:col>0</xdr:col>
      <xdr:colOff>2238375</xdr:colOff>
      <xdr:row>692</xdr:row>
      <xdr:rowOff>0</xdr:rowOff>
    </xdr:to>
    <xdr:sp>
      <xdr:nvSpPr>
        <xdr:cNvPr id="101" name="Line 286"/>
        <xdr:cNvSpPr>
          <a:spLocks/>
        </xdr:cNvSpPr>
      </xdr:nvSpPr>
      <xdr:spPr>
        <a:xfrm>
          <a:off x="180975" y="153590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692</xdr:row>
      <xdr:rowOff>0</xdr:rowOff>
    </xdr:from>
    <xdr:to>
      <xdr:col>0</xdr:col>
      <xdr:colOff>2238375</xdr:colOff>
      <xdr:row>692</xdr:row>
      <xdr:rowOff>0</xdr:rowOff>
    </xdr:to>
    <xdr:sp>
      <xdr:nvSpPr>
        <xdr:cNvPr id="102" name="Line 287"/>
        <xdr:cNvSpPr>
          <a:spLocks/>
        </xdr:cNvSpPr>
      </xdr:nvSpPr>
      <xdr:spPr>
        <a:xfrm>
          <a:off x="171450" y="1535906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244</xdr:row>
      <xdr:rowOff>0</xdr:rowOff>
    </xdr:from>
    <xdr:to>
      <xdr:col>0</xdr:col>
      <xdr:colOff>2238375</xdr:colOff>
      <xdr:row>244</xdr:row>
      <xdr:rowOff>0</xdr:rowOff>
    </xdr:to>
    <xdr:sp>
      <xdr:nvSpPr>
        <xdr:cNvPr id="103" name="Line 111"/>
        <xdr:cNvSpPr>
          <a:spLocks/>
        </xdr:cNvSpPr>
      </xdr:nvSpPr>
      <xdr:spPr>
        <a:xfrm>
          <a:off x="180975" y="27251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244</xdr:row>
      <xdr:rowOff>0</xdr:rowOff>
    </xdr:from>
    <xdr:to>
      <xdr:col>0</xdr:col>
      <xdr:colOff>2238375</xdr:colOff>
      <xdr:row>244</xdr:row>
      <xdr:rowOff>0</xdr:rowOff>
    </xdr:to>
    <xdr:sp>
      <xdr:nvSpPr>
        <xdr:cNvPr id="104" name="Line 112"/>
        <xdr:cNvSpPr>
          <a:spLocks/>
        </xdr:cNvSpPr>
      </xdr:nvSpPr>
      <xdr:spPr>
        <a:xfrm>
          <a:off x="171450" y="272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4"/>
  <sheetViews>
    <sheetView tabSelected="1" zoomScale="90" zoomScaleNormal="90" workbookViewId="0" topLeftCell="A2">
      <selection activeCell="A937" sqref="A937:IV940"/>
    </sheetView>
  </sheetViews>
  <sheetFormatPr defaultColWidth="7.8984375" defaultRowHeight="15"/>
  <cols>
    <col min="1" max="1" width="30.59765625" style="2" customWidth="1"/>
    <col min="2" max="2" width="8.5" style="3" customWidth="1"/>
    <col min="3" max="3" width="9.59765625" style="1" customWidth="1"/>
    <col min="4" max="5" width="11.69921875" style="1" customWidth="1"/>
    <col min="6" max="6" width="9.5" style="1" customWidth="1"/>
    <col min="7" max="7" width="9.8984375" style="1" customWidth="1"/>
    <col min="8" max="9" width="11.19921875" style="1" customWidth="1"/>
    <col min="10" max="10" width="10.69921875" style="1" customWidth="1"/>
    <col min="11" max="11" width="12.8984375" style="1" customWidth="1"/>
    <col min="12" max="12" width="10.59765625" style="1" customWidth="1"/>
    <col min="13" max="13" width="9.19921875" style="1" customWidth="1"/>
    <col min="14" max="14" width="12.59765625" style="1" customWidth="1"/>
    <col min="15" max="16" width="11.5" style="1" bestFit="1" customWidth="1"/>
    <col min="17" max="16384" width="7.8984375" style="1" customWidth="1"/>
  </cols>
  <sheetData>
    <row r="1" spans="1:7" s="4" customFormat="1" ht="78" customHeight="1" hidden="1">
      <c r="A1" s="24"/>
      <c r="B1" s="25"/>
      <c r="C1" s="24"/>
      <c r="D1" s="260" t="s">
        <v>270</v>
      </c>
      <c r="E1" s="260"/>
      <c r="F1" s="260"/>
      <c r="G1" s="260"/>
    </row>
    <row r="2" spans="1:7" s="4" customFormat="1" ht="38.25" customHeight="1">
      <c r="A2" s="263" t="s">
        <v>269</v>
      </c>
      <c r="B2" s="263"/>
      <c r="C2" s="263"/>
      <c r="D2" s="263"/>
      <c r="E2" s="263"/>
      <c r="F2" s="263"/>
      <c r="G2" s="263"/>
    </row>
    <row r="3" spans="1:7" s="4" customFormat="1" ht="15.75">
      <c r="A3" s="264" t="s">
        <v>0</v>
      </c>
      <c r="B3" s="43" t="s">
        <v>3</v>
      </c>
      <c r="C3" s="44">
        <v>2020</v>
      </c>
      <c r="D3" s="45">
        <v>2021</v>
      </c>
      <c r="E3" s="266" t="s">
        <v>13</v>
      </c>
      <c r="F3" s="266"/>
      <c r="G3" s="266"/>
    </row>
    <row r="4" spans="1:7" s="4" customFormat="1" ht="15.75">
      <c r="A4" s="265"/>
      <c r="B4" s="46" t="s">
        <v>4</v>
      </c>
      <c r="C4" s="47" t="s">
        <v>1</v>
      </c>
      <c r="D4" s="48" t="s">
        <v>2</v>
      </c>
      <c r="E4" s="23">
        <v>2022</v>
      </c>
      <c r="F4" s="23">
        <v>2023</v>
      </c>
      <c r="G4" s="23">
        <v>2024</v>
      </c>
    </row>
    <row r="5" spans="1:7" s="4" customFormat="1" ht="15" customHeight="1">
      <c r="A5" s="267" t="s">
        <v>180</v>
      </c>
      <c r="B5" s="267"/>
      <c r="C5" s="267"/>
      <c r="D5" s="267"/>
      <c r="E5" s="267"/>
      <c r="F5" s="267"/>
      <c r="G5" s="267"/>
    </row>
    <row r="6" spans="1:9" s="4" customFormat="1" ht="99" customHeight="1">
      <c r="A6" s="83" t="s">
        <v>179</v>
      </c>
      <c r="B6" s="26" t="s">
        <v>41</v>
      </c>
      <c r="C6" s="84">
        <f>C9+C15+C32+C41</f>
        <v>4500967.54</v>
      </c>
      <c r="D6" s="84">
        <f>D9+D15+D32+D41</f>
        <v>4212393.9265</v>
      </c>
      <c r="E6" s="84">
        <f>E9+E15+E32+E41</f>
        <v>4470664.655785</v>
      </c>
      <c r="F6" s="84">
        <f>F9+F15+F32+F41</f>
        <v>4631361.687596201</v>
      </c>
      <c r="G6" s="84">
        <f>G9+G15+G32+G41</f>
        <v>4796593.342650353</v>
      </c>
      <c r="H6" s="12"/>
      <c r="I6" s="13"/>
    </row>
    <row r="7" spans="1:8" s="4" customFormat="1" ht="15" customHeight="1">
      <c r="A7" s="83"/>
      <c r="B7" s="28" t="s">
        <v>9</v>
      </c>
      <c r="C7" s="31">
        <v>152.4</v>
      </c>
      <c r="D7" s="31">
        <f>D6/C6*100</f>
        <v>93.58863153454335</v>
      </c>
      <c r="E7" s="31">
        <f>E6/D6*100</f>
        <v>106.13121027594855</v>
      </c>
      <c r="F7" s="31">
        <f>F6/E6*100</f>
        <v>103.59447742525848</v>
      </c>
      <c r="G7" s="31">
        <f>G6/F6*100</f>
        <v>103.567668996716</v>
      </c>
      <c r="H7" s="13"/>
    </row>
    <row r="8" spans="1:8" s="4" customFormat="1" ht="30" customHeight="1">
      <c r="A8" s="49" t="s">
        <v>147</v>
      </c>
      <c r="B8" s="26"/>
      <c r="C8" s="31"/>
      <c r="D8" s="31"/>
      <c r="E8" s="31"/>
      <c r="F8" s="31"/>
      <c r="G8" s="31"/>
      <c r="H8" s="13"/>
    </row>
    <row r="9" spans="1:8" s="4" customFormat="1" ht="31.5" customHeight="1">
      <c r="A9" s="49" t="s">
        <v>175</v>
      </c>
      <c r="B9" s="26" t="s">
        <v>41</v>
      </c>
      <c r="C9" s="33">
        <f>C12</f>
        <v>16442.7</v>
      </c>
      <c r="D9" s="33">
        <f>D12</f>
        <v>16771.554</v>
      </c>
      <c r="E9" s="33">
        <f>E12</f>
        <v>17274.70062</v>
      </c>
      <c r="F9" s="33">
        <f>F12</f>
        <v>17965.6886448</v>
      </c>
      <c r="G9" s="33">
        <f>G12</f>
        <v>18684.316190592002</v>
      </c>
      <c r="H9" s="13"/>
    </row>
    <row r="10" spans="1:8" s="4" customFormat="1" ht="15" customHeight="1">
      <c r="A10" s="30"/>
      <c r="B10" s="26" t="s">
        <v>9</v>
      </c>
      <c r="C10" s="33">
        <v>165.6</v>
      </c>
      <c r="D10" s="33">
        <f>D9/C9*100</f>
        <v>102</v>
      </c>
      <c r="E10" s="33">
        <f>E9/D9*100</f>
        <v>103</v>
      </c>
      <c r="F10" s="33">
        <f>F9/E9*100</f>
        <v>104</v>
      </c>
      <c r="G10" s="33">
        <f>G9/F9*100</f>
        <v>104</v>
      </c>
      <c r="H10" s="13"/>
    </row>
    <row r="11" spans="1:8" s="4" customFormat="1" ht="15" customHeight="1" hidden="1">
      <c r="A11" s="85" t="s">
        <v>134</v>
      </c>
      <c r="B11" s="26"/>
      <c r="C11" s="31"/>
      <c r="D11" s="31"/>
      <c r="E11" s="31"/>
      <c r="F11" s="31"/>
      <c r="G11" s="31"/>
      <c r="H11" s="13"/>
    </row>
    <row r="12" spans="1:8" s="4" customFormat="1" ht="15" customHeight="1" hidden="1">
      <c r="A12" s="85" t="s">
        <v>206</v>
      </c>
      <c r="B12" s="27" t="s">
        <v>41</v>
      </c>
      <c r="C12" s="60">
        <v>16442.7</v>
      </c>
      <c r="D12" s="86">
        <f>C12*1.02</f>
        <v>16771.554</v>
      </c>
      <c r="E12" s="86">
        <f>D12*1.03</f>
        <v>17274.70062</v>
      </c>
      <c r="F12" s="87">
        <f>E12*1.04</f>
        <v>17965.6886448</v>
      </c>
      <c r="G12" s="87">
        <f>F12*1.04</f>
        <v>18684.316190592002</v>
      </c>
      <c r="H12" s="13"/>
    </row>
    <row r="13" spans="1:8" s="4" customFormat="1" ht="15" customHeight="1" hidden="1">
      <c r="A13" s="85"/>
      <c r="B13" s="27" t="s">
        <v>9</v>
      </c>
      <c r="C13" s="60">
        <v>66.1</v>
      </c>
      <c r="D13" s="60">
        <v>101</v>
      </c>
      <c r="E13" s="60">
        <v>103</v>
      </c>
      <c r="F13" s="88">
        <v>100</v>
      </c>
      <c r="G13" s="88">
        <v>100</v>
      </c>
      <c r="H13" s="13"/>
    </row>
    <row r="14" spans="1:8" s="4" customFormat="1" ht="15" customHeight="1" hidden="1">
      <c r="A14" s="30"/>
      <c r="B14" s="28"/>
      <c r="C14" s="31"/>
      <c r="D14" s="31"/>
      <c r="E14" s="31"/>
      <c r="F14" s="31"/>
      <c r="G14" s="31"/>
      <c r="H14" s="13"/>
    </row>
    <row r="15" spans="1:12" s="4" customFormat="1" ht="30.75" customHeight="1">
      <c r="A15" s="49" t="s">
        <v>176</v>
      </c>
      <c r="B15" s="26" t="s">
        <v>41</v>
      </c>
      <c r="C15" s="31">
        <f>C18+C20+C22+C24+C26+C28+C30</f>
        <v>4380216.5</v>
      </c>
      <c r="D15" s="31">
        <f>D18+D20+D22+D24+D26+D28+D30</f>
        <v>4090954.2454999997</v>
      </c>
      <c r="E15" s="31">
        <f>E18+E20+E22+E24+E26+E28+E30</f>
        <v>4346208.473155</v>
      </c>
      <c r="F15" s="31">
        <f>F18+F20+F22+F24+F26+F28+F30</f>
        <v>4503621.1391681</v>
      </c>
      <c r="G15" s="31">
        <f>G18+G20+G22+G24+G26+G28+G30</f>
        <v>4665434.992122342</v>
      </c>
      <c r="H15" s="12"/>
      <c r="I15" s="22"/>
      <c r="J15" s="12"/>
      <c r="K15" s="12"/>
      <c r="L15" s="13"/>
    </row>
    <row r="16" spans="1:8" s="4" customFormat="1" ht="15" customHeight="1">
      <c r="A16" s="49"/>
      <c r="B16" s="28" t="s">
        <v>9</v>
      </c>
      <c r="C16" s="31">
        <v>153.6</v>
      </c>
      <c r="D16" s="31">
        <f>D15/C15*100</f>
        <v>93.39616536077611</v>
      </c>
      <c r="E16" s="31">
        <f>E15/D15*100</f>
        <v>106.23947891707117</v>
      </c>
      <c r="F16" s="31">
        <f>F15/E15*100</f>
        <v>103.62183882769045</v>
      </c>
      <c r="G16" s="31">
        <f>G15/F15*100</f>
        <v>103.59297214294831</v>
      </c>
      <c r="H16" s="13"/>
    </row>
    <row r="17" spans="1:8" s="4" customFormat="1" ht="15" customHeight="1" hidden="1">
      <c r="A17" s="85" t="s">
        <v>134</v>
      </c>
      <c r="B17" s="28"/>
      <c r="C17" s="31"/>
      <c r="D17" s="31"/>
      <c r="E17" s="31"/>
      <c r="F17" s="31"/>
      <c r="G17" s="31"/>
      <c r="H17" s="13"/>
    </row>
    <row r="18" spans="1:8" s="4" customFormat="1" ht="15" customHeight="1" hidden="1">
      <c r="A18" s="85" t="s">
        <v>211</v>
      </c>
      <c r="B18" s="27" t="s">
        <v>41</v>
      </c>
      <c r="C18" s="86">
        <v>226263</v>
      </c>
      <c r="D18" s="86">
        <f>C18*0.94</f>
        <v>212687.22</v>
      </c>
      <c r="E18" s="86">
        <f>D18*1.01</f>
        <v>214814.0922</v>
      </c>
      <c r="F18" s="87">
        <f>E18*1.01</f>
        <v>216962.233122</v>
      </c>
      <c r="G18" s="87">
        <f>F18*1.02</f>
        <v>221301.47778444</v>
      </c>
      <c r="H18" s="66"/>
    </row>
    <row r="19" spans="1:7" s="4" customFormat="1" ht="15" customHeight="1" hidden="1">
      <c r="A19" s="85"/>
      <c r="B19" s="27" t="s">
        <v>9</v>
      </c>
      <c r="C19" s="33">
        <v>147.7</v>
      </c>
      <c r="D19" s="33">
        <f>D18/C18*100</f>
        <v>94</v>
      </c>
      <c r="E19" s="33">
        <f>E18/D18*100</f>
        <v>101</v>
      </c>
      <c r="F19" s="33">
        <f>F18/E18*100</f>
        <v>101</v>
      </c>
      <c r="G19" s="33">
        <f>G18/F18*100</f>
        <v>102</v>
      </c>
    </row>
    <row r="20" spans="1:7" s="4" customFormat="1" ht="15" customHeight="1" hidden="1">
      <c r="A20" s="85" t="s">
        <v>215</v>
      </c>
      <c r="B20" s="27" t="s">
        <v>41</v>
      </c>
      <c r="C20" s="89">
        <v>2187926</v>
      </c>
      <c r="D20" s="89">
        <v>1649159</v>
      </c>
      <c r="E20" s="89">
        <v>1649159</v>
      </c>
      <c r="F20" s="90">
        <v>1649159</v>
      </c>
      <c r="G20" s="90">
        <v>1649159</v>
      </c>
    </row>
    <row r="21" spans="1:7" s="4" customFormat="1" ht="15" customHeight="1" hidden="1">
      <c r="A21" s="85"/>
      <c r="B21" s="27" t="s">
        <v>9</v>
      </c>
      <c r="C21" s="91">
        <v>152.3</v>
      </c>
      <c r="D21" s="91">
        <f>D20/C20*100</f>
        <v>75.37544688440103</v>
      </c>
      <c r="E21" s="91">
        <f>E20/D20*100</f>
        <v>100</v>
      </c>
      <c r="F21" s="91">
        <f>F20/E20*100</f>
        <v>100</v>
      </c>
      <c r="G21" s="91">
        <f>G20/F20*100</f>
        <v>100</v>
      </c>
    </row>
    <row r="22" spans="1:9" s="4" customFormat="1" ht="15" customHeight="1" hidden="1">
      <c r="A22" s="92" t="s">
        <v>221</v>
      </c>
      <c r="B22" s="27" t="s">
        <v>41</v>
      </c>
      <c r="C22" s="93">
        <v>1310708</v>
      </c>
      <c r="D22" s="93">
        <v>1320390</v>
      </c>
      <c r="E22" s="93">
        <f>D22*1.04</f>
        <v>1373205.6</v>
      </c>
      <c r="F22" s="93">
        <f>E22*1.04</f>
        <v>1428133.8240000003</v>
      </c>
      <c r="G22" s="93">
        <f>F22*1.04</f>
        <v>1485259.1769600003</v>
      </c>
      <c r="I22" s="59"/>
    </row>
    <row r="23" spans="1:9" s="4" customFormat="1" ht="15" customHeight="1" hidden="1">
      <c r="A23" s="85"/>
      <c r="B23" s="27" t="s">
        <v>9</v>
      </c>
      <c r="C23" s="33">
        <v>106.7</v>
      </c>
      <c r="D23" s="33">
        <f>D22/C22*100</f>
        <v>100.73868474137642</v>
      </c>
      <c r="E23" s="33">
        <f>E22/D22*100</f>
        <v>104</v>
      </c>
      <c r="F23" s="33">
        <f>F22/E22*100</f>
        <v>104</v>
      </c>
      <c r="G23" s="33">
        <f>G22/F22*100</f>
        <v>104</v>
      </c>
      <c r="I23" s="13"/>
    </row>
    <row r="24" spans="1:9" s="4" customFormat="1" ht="15" customHeight="1" hidden="1">
      <c r="A24" s="85" t="s">
        <v>238</v>
      </c>
      <c r="B24" s="94" t="s">
        <v>41</v>
      </c>
      <c r="C24" s="23">
        <v>1228.5</v>
      </c>
      <c r="D24" s="31">
        <f>C24*1.003</f>
        <v>1232.1854999999998</v>
      </c>
      <c r="E24" s="31">
        <f>D24*1.01</f>
        <v>1244.5073549999997</v>
      </c>
      <c r="F24" s="31">
        <f>E24*1.02</f>
        <v>1269.3975020999997</v>
      </c>
      <c r="G24" s="31">
        <f>F24*1.02</f>
        <v>1294.7854521419997</v>
      </c>
      <c r="I24" s="13"/>
    </row>
    <row r="25" spans="1:9" s="4" customFormat="1" ht="15" customHeight="1" hidden="1">
      <c r="A25" s="85"/>
      <c r="B25" s="50" t="s">
        <v>9</v>
      </c>
      <c r="C25" s="33">
        <v>100.3</v>
      </c>
      <c r="D25" s="33">
        <f>D24/C24*100</f>
        <v>100.29999999999998</v>
      </c>
      <c r="E25" s="33">
        <f>E24/D24*100</f>
        <v>101</v>
      </c>
      <c r="F25" s="33">
        <f>F24/E24*100</f>
        <v>102</v>
      </c>
      <c r="G25" s="33">
        <f>G24/F24*100</f>
        <v>102</v>
      </c>
      <c r="I25" s="59"/>
    </row>
    <row r="26" spans="1:9" s="4" customFormat="1" ht="30" customHeight="1" hidden="1">
      <c r="A26" s="95" t="s">
        <v>326</v>
      </c>
      <c r="B26" s="94" t="s">
        <v>41</v>
      </c>
      <c r="C26" s="33">
        <v>641000</v>
      </c>
      <c r="D26" s="33">
        <v>900000</v>
      </c>
      <c r="E26" s="33">
        <v>1100000</v>
      </c>
      <c r="F26" s="33">
        <v>1200000</v>
      </c>
      <c r="G26" s="33">
        <v>1300000</v>
      </c>
      <c r="I26" s="59"/>
    </row>
    <row r="27" spans="1:9" s="4" customFormat="1" ht="15" customHeight="1" hidden="1">
      <c r="A27" s="85"/>
      <c r="B27" s="50" t="s">
        <v>9</v>
      </c>
      <c r="C27" s="33">
        <v>120</v>
      </c>
      <c r="D27" s="33">
        <f>D26/C26*100</f>
        <v>140.40561622464898</v>
      </c>
      <c r="E27" s="33">
        <f>E26/D26*100</f>
        <v>122.22222222222223</v>
      </c>
      <c r="F27" s="33">
        <f>F26/E26*100</f>
        <v>109.09090909090908</v>
      </c>
      <c r="G27" s="33">
        <f>G26/F26*100</f>
        <v>108.33333333333333</v>
      </c>
      <c r="I27" s="59"/>
    </row>
    <row r="28" spans="1:7" s="4" customFormat="1" ht="18" customHeight="1" hidden="1">
      <c r="A28" s="92" t="s">
        <v>234</v>
      </c>
      <c r="B28" s="94" t="s">
        <v>41</v>
      </c>
      <c r="C28" s="96">
        <v>2694</v>
      </c>
      <c r="D28" s="51"/>
      <c r="E28" s="51"/>
      <c r="F28" s="51"/>
      <c r="G28" s="51"/>
    </row>
    <row r="29" spans="1:7" s="4" customFormat="1" ht="15" customHeight="1" hidden="1">
      <c r="A29" s="85"/>
      <c r="B29" s="50" t="s">
        <v>9</v>
      </c>
      <c r="C29" s="33">
        <v>21.9</v>
      </c>
      <c r="D29" s="33"/>
      <c r="E29" s="33"/>
      <c r="F29" s="33"/>
      <c r="G29" s="33"/>
    </row>
    <row r="30" spans="1:7" s="4" customFormat="1" ht="15" customHeight="1" hidden="1">
      <c r="A30" s="85" t="s">
        <v>259</v>
      </c>
      <c r="B30" s="94" t="s">
        <v>41</v>
      </c>
      <c r="C30" s="97">
        <v>10397</v>
      </c>
      <c r="D30" s="97">
        <f>C30*0.72</f>
        <v>7485.84</v>
      </c>
      <c r="E30" s="97">
        <f>D30*1.04</f>
        <v>7785.2736</v>
      </c>
      <c r="F30" s="97">
        <f>E30*1.04</f>
        <v>8096.684544000001</v>
      </c>
      <c r="G30" s="97">
        <f>F30*1.04</f>
        <v>8420.55192576</v>
      </c>
    </row>
    <row r="31" spans="1:7" s="4" customFormat="1" ht="19.5" customHeight="1" hidden="1">
      <c r="A31" s="85"/>
      <c r="B31" s="50" t="s">
        <v>9</v>
      </c>
      <c r="C31" s="33">
        <v>45.8</v>
      </c>
      <c r="D31" s="33">
        <f>D30/C30*100</f>
        <v>72</v>
      </c>
      <c r="E31" s="33">
        <f>E30/D30*100</f>
        <v>104</v>
      </c>
      <c r="F31" s="33">
        <f>F30/E30*100</f>
        <v>104</v>
      </c>
      <c r="G31" s="33">
        <f>G30/F30*100</f>
        <v>104</v>
      </c>
    </row>
    <row r="32" spans="1:9" s="4" customFormat="1" ht="56.25" customHeight="1">
      <c r="A32" s="49" t="s">
        <v>177</v>
      </c>
      <c r="B32" s="26" t="s">
        <v>41</v>
      </c>
      <c r="C32" s="31">
        <f>C35+C37+C39</f>
        <v>66162.34</v>
      </c>
      <c r="D32" s="31">
        <f>D35+D37+D39</f>
        <v>65970.507</v>
      </c>
      <c r="E32" s="31">
        <f>E35+E37+E39</f>
        <v>67949.24221</v>
      </c>
      <c r="F32" s="31">
        <f>F35+F37+F39</f>
        <v>69988.2294763</v>
      </c>
      <c r="G32" s="31">
        <f>G35+G37+G39</f>
        <v>72087.406360589</v>
      </c>
      <c r="H32" s="18"/>
      <c r="I32" s="18"/>
    </row>
    <row r="33" spans="1:7" s="4" customFormat="1" ht="15" customHeight="1">
      <c r="A33" s="49"/>
      <c r="B33" s="28" t="s">
        <v>9</v>
      </c>
      <c r="C33" s="31">
        <v>108</v>
      </c>
      <c r="D33" s="31">
        <f>D32/C32*100</f>
        <v>99.7100571110393</v>
      </c>
      <c r="E33" s="31">
        <f>E32/D32*100</f>
        <v>102.99942398502408</v>
      </c>
      <c r="F33" s="31">
        <f>F32/E32*100</f>
        <v>103.00075056024676</v>
      </c>
      <c r="G33" s="31">
        <f>G32/F32*100</f>
        <v>102.99932845850866</v>
      </c>
    </row>
    <row r="34" spans="1:9" s="4" customFormat="1" ht="15" customHeight="1" hidden="1">
      <c r="A34" s="85" t="s">
        <v>134</v>
      </c>
      <c r="B34" s="98"/>
      <c r="C34" s="31"/>
      <c r="D34" s="31"/>
      <c r="E34" s="31"/>
      <c r="F34" s="31"/>
      <c r="G34" s="31"/>
      <c r="I34" s="4" t="s">
        <v>260</v>
      </c>
    </row>
    <row r="35" spans="1:7" s="4" customFormat="1" ht="15" customHeight="1" hidden="1">
      <c r="A35" s="85" t="s">
        <v>211</v>
      </c>
      <c r="B35" s="27" t="s">
        <v>41</v>
      </c>
      <c r="C35" s="33">
        <v>1445.7</v>
      </c>
      <c r="D35" s="33"/>
      <c r="E35" s="33"/>
      <c r="F35" s="33"/>
      <c r="G35" s="33"/>
    </row>
    <row r="36" spans="1:7" s="4" customFormat="1" ht="15" customHeight="1" hidden="1">
      <c r="A36" s="52"/>
      <c r="B36" s="50" t="s">
        <v>9</v>
      </c>
      <c r="C36" s="33">
        <v>15.4</v>
      </c>
      <c r="D36" s="33"/>
      <c r="E36" s="33"/>
      <c r="F36" s="33"/>
      <c r="G36" s="33"/>
    </row>
    <row r="37" spans="1:7" s="4" customFormat="1" ht="15" customHeight="1" hidden="1">
      <c r="A37" s="85" t="s">
        <v>206</v>
      </c>
      <c r="B37" s="27" t="s">
        <v>41</v>
      </c>
      <c r="C37" s="60">
        <v>34380.7</v>
      </c>
      <c r="D37" s="86">
        <f>C37*1.01</f>
        <v>34724.507</v>
      </c>
      <c r="E37" s="86">
        <f>D37*1.03</f>
        <v>35766.24221</v>
      </c>
      <c r="F37" s="87">
        <f>E37*1.03</f>
        <v>36839.229476299995</v>
      </c>
      <c r="G37" s="87">
        <f>F37*1.03</f>
        <v>37944.406360589</v>
      </c>
    </row>
    <row r="38" spans="1:7" s="4" customFormat="1" ht="15" customHeight="1" hidden="1">
      <c r="A38" s="52"/>
      <c r="B38" s="50"/>
      <c r="C38" s="33"/>
      <c r="D38" s="33">
        <f>D37/C37*100</f>
        <v>101</v>
      </c>
      <c r="E38" s="33">
        <f>E37/D37*100</f>
        <v>103</v>
      </c>
      <c r="F38" s="33">
        <f>F37/E37*100</f>
        <v>103</v>
      </c>
      <c r="G38" s="33">
        <f>G37/F37*100</f>
        <v>103</v>
      </c>
    </row>
    <row r="39" spans="1:7" s="4" customFormat="1" ht="15" customHeight="1" hidden="1">
      <c r="A39" s="95" t="s">
        <v>225</v>
      </c>
      <c r="B39" s="27" t="s">
        <v>41</v>
      </c>
      <c r="C39" s="33">
        <v>30335.94</v>
      </c>
      <c r="D39" s="33">
        <v>31246</v>
      </c>
      <c r="E39" s="33">
        <v>32183</v>
      </c>
      <c r="F39" s="33">
        <v>33149</v>
      </c>
      <c r="G39" s="33">
        <v>34143</v>
      </c>
    </row>
    <row r="40" spans="1:7" s="4" customFormat="1" ht="18" customHeight="1" hidden="1">
      <c r="A40" s="52"/>
      <c r="B40" s="28" t="s">
        <v>9</v>
      </c>
      <c r="C40" s="31">
        <v>96.6</v>
      </c>
      <c r="D40" s="31">
        <f>D39/C39*100</f>
        <v>102.9999400051556</v>
      </c>
      <c r="E40" s="31">
        <f>E39/D39*100</f>
        <v>102.99878384433208</v>
      </c>
      <c r="F40" s="31">
        <f>F39/E39*100</f>
        <v>103.00158468756797</v>
      </c>
      <c r="G40" s="31">
        <f>G39/F39*100</f>
        <v>102.99858215934117</v>
      </c>
    </row>
    <row r="41" spans="1:8" s="6" customFormat="1" ht="60.75" customHeight="1">
      <c r="A41" s="26" t="s">
        <v>178</v>
      </c>
      <c r="B41" s="26" t="s">
        <v>41</v>
      </c>
      <c r="C41" s="31">
        <f>C44+C46+C48+C50+C52+C54</f>
        <v>38146</v>
      </c>
      <c r="D41" s="31">
        <f>D44+D46+D48+D50+D52+D54</f>
        <v>38697.62</v>
      </c>
      <c r="E41" s="31">
        <f>E44+E46+E48+E50+E52+E54</f>
        <v>39232.239799999996</v>
      </c>
      <c r="F41" s="31">
        <f>F44+F46+F48+F50+F52+F54</f>
        <v>39786.630307</v>
      </c>
      <c r="G41" s="31">
        <f>G44+G46+G48+G50+G52+G54</f>
        <v>40386.62797683</v>
      </c>
      <c r="H41" s="17"/>
    </row>
    <row r="42" spans="1:7" s="4" customFormat="1" ht="15" customHeight="1">
      <c r="A42" s="34"/>
      <c r="B42" s="26" t="s">
        <v>9</v>
      </c>
      <c r="C42" s="31">
        <v>115.9</v>
      </c>
      <c r="D42" s="31">
        <f>D41/C41*100</f>
        <v>101.44607560425733</v>
      </c>
      <c r="E42" s="31">
        <f>E41/D41*100</f>
        <v>101.38153147402862</v>
      </c>
      <c r="F42" s="31">
        <f>F41/E41*100</f>
        <v>101.4130993025792</v>
      </c>
      <c r="G42" s="31">
        <f>G41/F41*100</f>
        <v>101.50803841692631</v>
      </c>
    </row>
    <row r="43" spans="1:7" s="4" customFormat="1" ht="15" customHeight="1" hidden="1">
      <c r="A43" s="27" t="s">
        <v>134</v>
      </c>
      <c r="B43" s="49"/>
      <c r="C43" s="31"/>
      <c r="D43" s="31"/>
      <c r="E43" s="31"/>
      <c r="F43" s="31"/>
      <c r="G43" s="31"/>
    </row>
    <row r="44" spans="1:7" s="4" customFormat="1" ht="15" customHeight="1" hidden="1">
      <c r="A44" s="85" t="s">
        <v>206</v>
      </c>
      <c r="B44" s="95" t="s">
        <v>41</v>
      </c>
      <c r="C44" s="99">
        <v>1459</v>
      </c>
      <c r="D44" s="100">
        <f>C44*1.05</f>
        <v>1531.95</v>
      </c>
      <c r="E44" s="100">
        <f>D44*1.03</f>
        <v>1577.9085</v>
      </c>
      <c r="F44" s="101">
        <f>E44*1.03</f>
        <v>1625.2457550000001</v>
      </c>
      <c r="G44" s="102">
        <f>F44*1.05</f>
        <v>1706.5080427500002</v>
      </c>
    </row>
    <row r="45" spans="1:7" s="4" customFormat="1" ht="15" customHeight="1" hidden="1">
      <c r="A45" s="32"/>
      <c r="B45" s="27" t="s">
        <v>9</v>
      </c>
      <c r="C45" s="33">
        <v>71.5</v>
      </c>
      <c r="D45" s="33">
        <f>D44/C44*100</f>
        <v>105</v>
      </c>
      <c r="E45" s="33">
        <f>E44/D44*100</f>
        <v>103</v>
      </c>
      <c r="F45" s="33">
        <f>F44/E44*100</f>
        <v>103</v>
      </c>
      <c r="G45" s="33">
        <f>G44/F44*100</f>
        <v>105</v>
      </c>
    </row>
    <row r="46" spans="1:7" s="4" customFormat="1" ht="15" customHeight="1" hidden="1">
      <c r="A46" s="27" t="s">
        <v>226</v>
      </c>
      <c r="B46" s="95" t="s">
        <v>41</v>
      </c>
      <c r="C46" s="33">
        <v>32553</v>
      </c>
      <c r="D46" s="33">
        <v>32879</v>
      </c>
      <c r="E46" s="33">
        <v>33207</v>
      </c>
      <c r="F46" s="33">
        <v>33539</v>
      </c>
      <c r="G46" s="33">
        <v>33875</v>
      </c>
    </row>
    <row r="47" spans="1:7" s="4" customFormat="1" ht="15" customHeight="1" hidden="1">
      <c r="A47" s="32"/>
      <c r="B47" s="27" t="s">
        <v>9</v>
      </c>
      <c r="C47" s="33">
        <v>105.1</v>
      </c>
      <c r="D47" s="33">
        <f>D46/C46*100</f>
        <v>101.00144379934261</v>
      </c>
      <c r="E47" s="33">
        <f>E46/D46*100</f>
        <v>100.99759725052463</v>
      </c>
      <c r="F47" s="33">
        <f>F46/E46*100</f>
        <v>100.99978920107206</v>
      </c>
      <c r="G47" s="33">
        <f>G46/F46*100</f>
        <v>101.00181877813887</v>
      </c>
    </row>
    <row r="48" spans="1:7" s="4" customFormat="1" ht="15" customHeight="1" hidden="1">
      <c r="A48" s="27" t="s">
        <v>224</v>
      </c>
      <c r="B48" s="94" t="s">
        <v>41</v>
      </c>
      <c r="C48" s="33">
        <v>3077</v>
      </c>
      <c r="D48" s="33">
        <v>3200</v>
      </c>
      <c r="E48" s="33">
        <v>3328</v>
      </c>
      <c r="F48" s="33">
        <v>3461</v>
      </c>
      <c r="G48" s="33">
        <v>3600</v>
      </c>
    </row>
    <row r="49" spans="1:7" s="4" customFormat="1" ht="15" customHeight="1" hidden="1">
      <c r="A49" s="32"/>
      <c r="B49" s="27" t="s">
        <v>9</v>
      </c>
      <c r="C49" s="33">
        <v>108.2</v>
      </c>
      <c r="D49" s="33">
        <f>D48/C48*100</f>
        <v>103.99740006499837</v>
      </c>
      <c r="E49" s="33">
        <f>E48/D48*100</f>
        <v>104</v>
      </c>
      <c r="F49" s="33">
        <f>F48/E48*100</f>
        <v>103.99639423076923</v>
      </c>
      <c r="G49" s="33">
        <f>G48/F48*100</f>
        <v>104.01618029471251</v>
      </c>
    </row>
    <row r="50" spans="1:7" s="4" customFormat="1" ht="31.5" customHeight="1" hidden="1">
      <c r="A50" s="92" t="s">
        <v>245</v>
      </c>
      <c r="B50" s="103" t="s">
        <v>41</v>
      </c>
      <c r="C50" s="33">
        <v>785</v>
      </c>
      <c r="D50" s="33">
        <f>C50*1.03</f>
        <v>808.5500000000001</v>
      </c>
      <c r="E50" s="33">
        <f>D50*1.03</f>
        <v>832.8065000000001</v>
      </c>
      <c r="F50" s="33">
        <f>E50*1.04</f>
        <v>866.1187600000002</v>
      </c>
      <c r="G50" s="33">
        <f>F50*1.04</f>
        <v>900.7635104000002</v>
      </c>
    </row>
    <row r="51" spans="1:7" s="4" customFormat="1" ht="15" customHeight="1" hidden="1">
      <c r="A51" s="32"/>
      <c r="B51" s="27" t="s">
        <v>9</v>
      </c>
      <c r="C51" s="33">
        <v>102.5</v>
      </c>
      <c r="D51" s="33">
        <f>D50/C50*100</f>
        <v>103</v>
      </c>
      <c r="E51" s="33">
        <f>E50/D50*100</f>
        <v>103</v>
      </c>
      <c r="F51" s="33">
        <f>F50/E50*100</f>
        <v>104</v>
      </c>
      <c r="G51" s="33">
        <f>G50/F50*100</f>
        <v>104</v>
      </c>
    </row>
    <row r="52" spans="1:7" s="4" customFormat="1" ht="15" customHeight="1" hidden="1">
      <c r="A52" s="104" t="s">
        <v>237</v>
      </c>
      <c r="B52" s="103" t="s">
        <v>41</v>
      </c>
      <c r="C52" s="105">
        <v>206</v>
      </c>
      <c r="D52" s="105">
        <f>C52*1.02</f>
        <v>210.12</v>
      </c>
      <c r="E52" s="105">
        <f>D52*1.04</f>
        <v>218.5248</v>
      </c>
      <c r="F52" s="105">
        <f>E52*1.04</f>
        <v>227.265792</v>
      </c>
      <c r="G52" s="105">
        <f>F52*1.04</f>
        <v>236.35642368</v>
      </c>
    </row>
    <row r="53" spans="1:7" s="4" customFormat="1" ht="15" customHeight="1" hidden="1">
      <c r="A53" s="104"/>
      <c r="B53" s="27" t="s">
        <v>9</v>
      </c>
      <c r="C53" s="106">
        <v>95</v>
      </c>
      <c r="D53" s="106">
        <f>D52/C52*100</f>
        <v>102</v>
      </c>
      <c r="E53" s="106">
        <f>E52/D52*100</f>
        <v>104</v>
      </c>
      <c r="F53" s="106">
        <f>F52/E52*100</f>
        <v>104</v>
      </c>
      <c r="G53" s="106">
        <f>G52/F52*100</f>
        <v>104</v>
      </c>
    </row>
    <row r="54" spans="1:7" s="4" customFormat="1" ht="15" customHeight="1" hidden="1">
      <c r="A54" s="104" t="s">
        <v>322</v>
      </c>
      <c r="B54" s="103" t="s">
        <v>41</v>
      </c>
      <c r="C54" s="105">
        <v>66</v>
      </c>
      <c r="D54" s="105">
        <v>68</v>
      </c>
      <c r="E54" s="105">
        <v>68</v>
      </c>
      <c r="F54" s="105">
        <v>68</v>
      </c>
      <c r="G54" s="105">
        <v>68</v>
      </c>
    </row>
    <row r="55" spans="1:7" s="4" customFormat="1" ht="17.25" customHeight="1" hidden="1">
      <c r="A55" s="104"/>
      <c r="B55" s="27" t="s">
        <v>9</v>
      </c>
      <c r="C55" s="106">
        <v>110</v>
      </c>
      <c r="D55" s="106">
        <f>D54/C54*100</f>
        <v>103.03030303030303</v>
      </c>
      <c r="E55" s="106">
        <f>E54/D54*100</f>
        <v>100</v>
      </c>
      <c r="F55" s="106">
        <f>F54/E54*100</f>
        <v>100</v>
      </c>
      <c r="G55" s="106">
        <f>G54/F54*100</f>
        <v>100</v>
      </c>
    </row>
    <row r="56" spans="1:7" s="4" customFormat="1" ht="60" customHeight="1" hidden="1">
      <c r="A56" s="34" t="s">
        <v>148</v>
      </c>
      <c r="B56" s="26"/>
      <c r="C56" s="31"/>
      <c r="D56" s="31"/>
      <c r="E56" s="31"/>
      <c r="F56" s="31"/>
      <c r="G56" s="31"/>
    </row>
    <row r="57" spans="1:7" s="4" customFormat="1" ht="15" customHeight="1" hidden="1">
      <c r="A57" s="34"/>
      <c r="B57" s="26" t="s">
        <v>39</v>
      </c>
      <c r="C57" s="31"/>
      <c r="D57" s="31"/>
      <c r="E57" s="31"/>
      <c r="F57" s="31"/>
      <c r="G57" s="31"/>
    </row>
    <row r="58" spans="1:7" s="4" customFormat="1" ht="15" customHeight="1" hidden="1">
      <c r="A58" s="34"/>
      <c r="B58" s="26" t="s">
        <v>9</v>
      </c>
      <c r="C58" s="31"/>
      <c r="D58" s="31"/>
      <c r="E58" s="31"/>
      <c r="F58" s="31"/>
      <c r="G58" s="31"/>
    </row>
    <row r="59" spans="1:7" s="4" customFormat="1" ht="120.75" customHeight="1" hidden="1">
      <c r="A59" s="268" t="s">
        <v>263</v>
      </c>
      <c r="B59" s="269"/>
      <c r="C59" s="269"/>
      <c r="D59" s="269"/>
      <c r="E59" s="269"/>
      <c r="F59" s="269"/>
      <c r="G59" s="270"/>
    </row>
    <row r="60" spans="1:7" s="4" customFormat="1" ht="15" customHeight="1" hidden="1">
      <c r="A60" s="85" t="s">
        <v>206</v>
      </c>
      <c r="B60" s="27"/>
      <c r="C60" s="27"/>
      <c r="D60" s="27"/>
      <c r="E60" s="27"/>
      <c r="F60" s="27"/>
      <c r="G60" s="27"/>
    </row>
    <row r="61" spans="1:7" s="4" customFormat="1" ht="15" customHeight="1" hidden="1">
      <c r="A61" s="85" t="s">
        <v>207</v>
      </c>
      <c r="B61" s="27" t="s">
        <v>208</v>
      </c>
      <c r="C61" s="60">
        <v>154.6</v>
      </c>
      <c r="D61" s="107">
        <f>C61*1.01</f>
        <v>156.146</v>
      </c>
      <c r="E61" s="107">
        <f>D61*1.01</f>
        <v>157.70746</v>
      </c>
      <c r="F61" s="88">
        <v>158</v>
      </c>
      <c r="G61" s="88">
        <v>158</v>
      </c>
    </row>
    <row r="62" spans="1:7" s="4" customFormat="1" ht="14.25" customHeight="1" hidden="1">
      <c r="A62" s="85"/>
      <c r="B62" s="50" t="s">
        <v>9</v>
      </c>
      <c r="C62" s="53">
        <v>99.3</v>
      </c>
      <c r="D62" s="33">
        <f>D61/C61*100</f>
        <v>101</v>
      </c>
      <c r="E62" s="33">
        <f>E61/D61*100</f>
        <v>101</v>
      </c>
      <c r="F62" s="33">
        <f>F61/E61*100</f>
        <v>100.185495346891</v>
      </c>
      <c r="G62" s="33">
        <f>G61/F61*100</f>
        <v>100</v>
      </c>
    </row>
    <row r="63" spans="1:7" s="4" customFormat="1" ht="14.25" customHeight="1" hidden="1">
      <c r="A63" s="85" t="s">
        <v>211</v>
      </c>
      <c r="B63" s="27"/>
      <c r="C63" s="53"/>
      <c r="D63" s="33"/>
      <c r="E63" s="33"/>
      <c r="F63" s="33"/>
      <c r="G63" s="33"/>
    </row>
    <row r="64" spans="1:7" s="4" customFormat="1" ht="24.75" customHeight="1" hidden="1">
      <c r="A64" s="85" t="s">
        <v>209</v>
      </c>
      <c r="B64" s="27" t="s">
        <v>210</v>
      </c>
      <c r="C64" s="60">
        <v>39.3</v>
      </c>
      <c r="D64" s="86">
        <f>C64*0.98</f>
        <v>38.513999999999996</v>
      </c>
      <c r="E64" s="86">
        <f>D64</f>
        <v>38.513999999999996</v>
      </c>
      <c r="F64" s="87">
        <f>E64</f>
        <v>38.513999999999996</v>
      </c>
      <c r="G64" s="87">
        <f>F64</f>
        <v>38.513999999999996</v>
      </c>
    </row>
    <row r="65" spans="1:7" s="4" customFormat="1" ht="14.25" customHeight="1" hidden="1">
      <c r="A65" s="85"/>
      <c r="B65" s="27" t="s">
        <v>9</v>
      </c>
      <c r="C65" s="53">
        <v>110.1</v>
      </c>
      <c r="D65" s="33">
        <f>D64/C64*100</f>
        <v>98</v>
      </c>
      <c r="E65" s="33">
        <f>E64/D64*100</f>
        <v>100</v>
      </c>
      <c r="F65" s="33">
        <f>F64/E64*100</f>
        <v>100</v>
      </c>
      <c r="G65" s="33">
        <f>G64/F64*100</f>
        <v>100</v>
      </c>
    </row>
    <row r="66" spans="1:7" s="4" customFormat="1" ht="14.25" customHeight="1" hidden="1">
      <c r="A66" s="85" t="s">
        <v>215</v>
      </c>
      <c r="B66" s="27"/>
      <c r="C66" s="53"/>
      <c r="D66" s="33"/>
      <c r="E66" s="33"/>
      <c r="F66" s="33"/>
      <c r="G66" s="33"/>
    </row>
    <row r="67" spans="1:7" s="4" customFormat="1" ht="14.25" customHeight="1" hidden="1">
      <c r="A67" s="27" t="s">
        <v>216</v>
      </c>
      <c r="B67" s="27" t="s">
        <v>217</v>
      </c>
      <c r="C67" s="108">
        <v>64309.9</v>
      </c>
      <c r="D67" s="108">
        <v>77134</v>
      </c>
      <c r="E67" s="108">
        <v>77134</v>
      </c>
      <c r="F67" s="109">
        <v>77134</v>
      </c>
      <c r="G67" s="109">
        <v>77134</v>
      </c>
    </row>
    <row r="68" spans="1:7" s="4" customFormat="1" ht="14.25" customHeight="1" hidden="1">
      <c r="A68" s="27"/>
      <c r="B68" s="27" t="s">
        <v>9</v>
      </c>
      <c r="C68" s="53">
        <v>103.6</v>
      </c>
      <c r="D68" s="33">
        <f>D67/C67*100</f>
        <v>119.94109771590378</v>
      </c>
      <c r="E68" s="33">
        <f>E67/D67*100</f>
        <v>100</v>
      </c>
      <c r="F68" s="33">
        <f>F67/E67*100</f>
        <v>100</v>
      </c>
      <c r="G68" s="33">
        <f>G67/F67*100</f>
        <v>100</v>
      </c>
    </row>
    <row r="69" spans="1:7" s="4" customFormat="1" ht="14.25" customHeight="1" hidden="1">
      <c r="A69" s="110" t="s">
        <v>288</v>
      </c>
      <c r="B69" s="111" t="s">
        <v>217</v>
      </c>
      <c r="C69" s="108">
        <v>7870.3</v>
      </c>
      <c r="D69" s="108">
        <v>16000</v>
      </c>
      <c r="E69" s="108">
        <v>16000</v>
      </c>
      <c r="F69" s="109">
        <v>16000</v>
      </c>
      <c r="G69" s="109">
        <v>16000</v>
      </c>
    </row>
    <row r="70" spans="1:7" s="4" customFormat="1" ht="14.25" customHeight="1" hidden="1">
      <c r="A70" s="27"/>
      <c r="B70" s="27"/>
      <c r="C70" s="53"/>
      <c r="D70" s="33">
        <f>D69/C69*100</f>
        <v>203.29593535189255</v>
      </c>
      <c r="E70" s="33">
        <f>E69/D69*100</f>
        <v>100</v>
      </c>
      <c r="F70" s="33">
        <f>F69/E69*100</f>
        <v>100</v>
      </c>
      <c r="G70" s="33">
        <f>G69/F69*100</f>
        <v>100</v>
      </c>
    </row>
    <row r="71" spans="1:7" s="4" customFormat="1" ht="14.25" customHeight="1" hidden="1">
      <c r="A71" s="92" t="s">
        <v>220</v>
      </c>
      <c r="B71" s="27"/>
      <c r="C71" s="53"/>
      <c r="D71" s="33"/>
      <c r="E71" s="33"/>
      <c r="F71" s="33"/>
      <c r="G71" s="33"/>
    </row>
    <row r="72" spans="1:7" s="4" customFormat="1" ht="14.25" customHeight="1" hidden="1">
      <c r="A72" s="27" t="s">
        <v>223</v>
      </c>
      <c r="B72" s="27" t="s">
        <v>222</v>
      </c>
      <c r="C72" s="53">
        <v>31821</v>
      </c>
      <c r="D72" s="33">
        <v>32142</v>
      </c>
      <c r="E72" s="33">
        <v>32142</v>
      </c>
      <c r="F72" s="33">
        <v>32142</v>
      </c>
      <c r="G72" s="33">
        <v>32142</v>
      </c>
    </row>
    <row r="73" spans="1:7" s="4" customFormat="1" ht="18.75" customHeight="1" hidden="1">
      <c r="A73" s="27"/>
      <c r="B73" s="27"/>
      <c r="C73" s="53">
        <v>109</v>
      </c>
      <c r="D73" s="33">
        <f>D72/C72*100</f>
        <v>101.00876779485246</v>
      </c>
      <c r="E73" s="33">
        <f>E72/D72*100</f>
        <v>100</v>
      </c>
      <c r="F73" s="33">
        <f>F72/E72*100</f>
        <v>100</v>
      </c>
      <c r="G73" s="33">
        <f>G72/F72*100</f>
        <v>100</v>
      </c>
    </row>
    <row r="74" spans="1:7" s="4" customFormat="1" ht="15" customHeight="1" hidden="1">
      <c r="A74" s="27" t="s">
        <v>238</v>
      </c>
      <c r="B74" s="95"/>
      <c r="C74" s="112"/>
      <c r="D74" s="112"/>
      <c r="E74" s="112"/>
      <c r="F74" s="112"/>
      <c r="G74" s="112"/>
    </row>
    <row r="75" spans="1:7" s="4" customFormat="1" ht="15" customHeight="1" hidden="1">
      <c r="A75" s="27" t="s">
        <v>239</v>
      </c>
      <c r="B75" s="95" t="s">
        <v>217</v>
      </c>
      <c r="C75" s="112">
        <v>19.3</v>
      </c>
      <c r="D75" s="112">
        <v>19.3</v>
      </c>
      <c r="E75" s="112">
        <v>19.3</v>
      </c>
      <c r="F75" s="112">
        <v>19.3</v>
      </c>
      <c r="G75" s="112">
        <v>19.3</v>
      </c>
    </row>
    <row r="76" spans="1:7" s="4" customFormat="1" ht="15" customHeight="1" hidden="1">
      <c r="A76" s="27"/>
      <c r="B76" s="95" t="s">
        <v>9</v>
      </c>
      <c r="C76" s="113">
        <v>100.5</v>
      </c>
      <c r="D76" s="33">
        <f>D75/C75*100</f>
        <v>100</v>
      </c>
      <c r="E76" s="33">
        <f>E75/D75*100</f>
        <v>100</v>
      </c>
      <c r="F76" s="33">
        <f>F75/E75*100</f>
        <v>100</v>
      </c>
      <c r="G76" s="33">
        <f>G75/F75*100</f>
        <v>100</v>
      </c>
    </row>
    <row r="77" spans="1:7" s="4" customFormat="1" ht="15" customHeight="1" hidden="1">
      <c r="A77" s="95" t="s">
        <v>326</v>
      </c>
      <c r="B77" s="114"/>
      <c r="C77" s="113"/>
      <c r="D77" s="33"/>
      <c r="E77" s="33"/>
      <c r="F77" s="33"/>
      <c r="G77" s="33"/>
    </row>
    <row r="78" spans="1:7" s="4" customFormat="1" ht="15" customHeight="1" hidden="1">
      <c r="A78" s="27" t="s">
        <v>327</v>
      </c>
      <c r="B78" s="95" t="s">
        <v>217</v>
      </c>
      <c r="C78" s="113">
        <v>8647</v>
      </c>
      <c r="D78" s="33">
        <v>9000</v>
      </c>
      <c r="E78" s="33">
        <v>10000</v>
      </c>
      <c r="F78" s="33">
        <v>11000</v>
      </c>
      <c r="G78" s="33">
        <v>11500</v>
      </c>
    </row>
    <row r="79" spans="1:7" s="4" customFormat="1" ht="15" customHeight="1" hidden="1">
      <c r="A79" s="27"/>
      <c r="B79" s="95" t="s">
        <v>9</v>
      </c>
      <c r="C79" s="113">
        <v>105</v>
      </c>
      <c r="D79" s="33">
        <f>D78/C78*100</f>
        <v>104.08234069619522</v>
      </c>
      <c r="E79" s="33">
        <f>E78/D78*100</f>
        <v>111.11111111111111</v>
      </c>
      <c r="F79" s="33">
        <f>F78/E78*100</f>
        <v>110.00000000000001</v>
      </c>
      <c r="G79" s="33">
        <f>G78/F78*100</f>
        <v>104.54545454545455</v>
      </c>
    </row>
    <row r="80" spans="1:7" ht="15.75">
      <c r="A80" s="267" t="s">
        <v>21</v>
      </c>
      <c r="B80" s="267"/>
      <c r="C80" s="267"/>
      <c r="D80" s="267"/>
      <c r="E80" s="267"/>
      <c r="F80" s="267"/>
      <c r="G80" s="267"/>
    </row>
    <row r="81" spans="1:7" ht="42.75">
      <c r="A81" s="115" t="s">
        <v>168</v>
      </c>
      <c r="B81" s="78"/>
      <c r="C81" s="31"/>
      <c r="D81" s="31"/>
      <c r="E81" s="31"/>
      <c r="F81" s="31"/>
      <c r="G81" s="31"/>
    </row>
    <row r="82" spans="1:7" ht="15.75">
      <c r="A82" s="35" t="s">
        <v>22</v>
      </c>
      <c r="B82" s="78" t="s">
        <v>153</v>
      </c>
      <c r="C82" s="54">
        <v>10436.9</v>
      </c>
      <c r="D82" s="23">
        <v>10686</v>
      </c>
      <c r="E82" s="23">
        <v>10948.3</v>
      </c>
      <c r="F82" s="58">
        <v>11175.1</v>
      </c>
      <c r="G82" s="58">
        <v>11492.4</v>
      </c>
    </row>
    <row r="83" spans="1:7" ht="15.75">
      <c r="A83" s="35" t="s">
        <v>32</v>
      </c>
      <c r="B83" s="78"/>
      <c r="C83" s="54"/>
      <c r="D83" s="23"/>
      <c r="E83" s="23"/>
      <c r="F83" s="58"/>
      <c r="G83" s="58"/>
    </row>
    <row r="84" spans="1:7" ht="15.75">
      <c r="A84" s="35" t="s">
        <v>126</v>
      </c>
      <c r="B84" s="78" t="s">
        <v>153</v>
      </c>
      <c r="C84" s="54">
        <v>7585.6</v>
      </c>
      <c r="D84" s="23">
        <v>7737.3</v>
      </c>
      <c r="E84" s="23">
        <v>7892.1</v>
      </c>
      <c r="F84" s="58">
        <v>8049.8</v>
      </c>
      <c r="G84" s="58">
        <v>8210.8</v>
      </c>
    </row>
    <row r="85" spans="1:7" ht="15.75">
      <c r="A85" s="35" t="s">
        <v>127</v>
      </c>
      <c r="B85" s="78" t="s">
        <v>153</v>
      </c>
      <c r="C85" s="54">
        <v>2851.3</v>
      </c>
      <c r="D85" s="23">
        <v>2948.7</v>
      </c>
      <c r="E85" s="23">
        <v>3056.2</v>
      </c>
      <c r="F85" s="58">
        <v>3125.3</v>
      </c>
      <c r="G85" s="58">
        <v>3281.6</v>
      </c>
    </row>
    <row r="86" spans="1:7" ht="15.75">
      <c r="A86" s="35" t="s">
        <v>128</v>
      </c>
      <c r="B86" s="78"/>
      <c r="C86" s="54"/>
      <c r="D86" s="23"/>
      <c r="E86" s="23"/>
      <c r="F86" s="58"/>
      <c r="G86" s="58"/>
    </row>
    <row r="87" spans="1:7" ht="30">
      <c r="A87" s="35" t="s">
        <v>169</v>
      </c>
      <c r="B87" s="78" t="s">
        <v>153</v>
      </c>
      <c r="C87" s="54">
        <v>8690.3</v>
      </c>
      <c r="D87" s="23">
        <v>8766.4</v>
      </c>
      <c r="E87" s="23">
        <v>8897.7</v>
      </c>
      <c r="F87" s="58">
        <v>8989.9</v>
      </c>
      <c r="G87" s="58">
        <v>9198</v>
      </c>
    </row>
    <row r="88" spans="1:7" ht="15.75" customHeight="1">
      <c r="A88" s="35" t="s">
        <v>170</v>
      </c>
      <c r="B88" s="78" t="s">
        <v>153</v>
      </c>
      <c r="C88" s="54">
        <v>1478.3</v>
      </c>
      <c r="D88" s="23">
        <v>1634.2</v>
      </c>
      <c r="E88" s="23">
        <v>1745.4</v>
      </c>
      <c r="F88" s="58">
        <v>1860.6</v>
      </c>
      <c r="G88" s="58">
        <v>1953.6</v>
      </c>
    </row>
    <row r="89" spans="1:7" ht="30">
      <c r="A89" s="35" t="s">
        <v>23</v>
      </c>
      <c r="B89" s="78" t="s">
        <v>153</v>
      </c>
      <c r="C89" s="54">
        <v>268.3</v>
      </c>
      <c r="D89" s="23">
        <v>285.4</v>
      </c>
      <c r="E89" s="23">
        <v>305.2</v>
      </c>
      <c r="F89" s="58">
        <v>324.6</v>
      </c>
      <c r="G89" s="58">
        <v>340.8</v>
      </c>
    </row>
    <row r="90" spans="1:7" ht="15.75">
      <c r="A90" s="35"/>
      <c r="B90" s="78"/>
      <c r="C90" s="23"/>
      <c r="D90" s="23"/>
      <c r="E90" s="23"/>
      <c r="F90" s="23"/>
      <c r="G90" s="23"/>
    </row>
    <row r="91" spans="1:7" ht="15.75">
      <c r="A91" s="287" t="s">
        <v>289</v>
      </c>
      <c r="B91" s="288"/>
      <c r="C91" s="288"/>
      <c r="D91" s="288"/>
      <c r="E91" s="288"/>
      <c r="F91" s="288"/>
      <c r="G91" s="289"/>
    </row>
    <row r="92" spans="1:7" ht="15.75">
      <c r="A92" s="116" t="s">
        <v>290</v>
      </c>
      <c r="B92" s="116"/>
      <c r="C92" s="116"/>
      <c r="D92" s="116"/>
      <c r="E92" s="116"/>
      <c r="F92" s="116"/>
      <c r="G92" s="116"/>
    </row>
    <row r="93" spans="1:7" ht="28.5">
      <c r="A93" s="116" t="s">
        <v>291</v>
      </c>
      <c r="B93" s="117"/>
      <c r="C93" s="118"/>
      <c r="D93" s="37"/>
      <c r="E93" s="37"/>
      <c r="F93" s="119"/>
      <c r="G93" s="119"/>
    </row>
    <row r="94" spans="1:7" ht="15.75">
      <c r="A94" s="120" t="s">
        <v>292</v>
      </c>
      <c r="B94" s="121" t="s">
        <v>49</v>
      </c>
      <c r="C94" s="122">
        <v>415920</v>
      </c>
      <c r="D94" s="122">
        <v>368100</v>
      </c>
      <c r="E94" s="122">
        <v>373500</v>
      </c>
      <c r="F94" s="123">
        <v>374000</v>
      </c>
      <c r="G94" s="123">
        <v>379500</v>
      </c>
    </row>
    <row r="95" spans="1:7" ht="15.75">
      <c r="A95" s="124" t="s">
        <v>17</v>
      </c>
      <c r="B95" s="117"/>
      <c r="C95" s="118"/>
      <c r="D95" s="37"/>
      <c r="E95" s="37"/>
      <c r="F95" s="119"/>
      <c r="G95" s="119"/>
    </row>
    <row r="96" spans="1:7" ht="30">
      <c r="A96" s="125" t="s">
        <v>293</v>
      </c>
      <c r="B96" s="117" t="s">
        <v>49</v>
      </c>
      <c r="C96" s="126">
        <v>393377</v>
      </c>
      <c r="D96" s="127">
        <v>345500</v>
      </c>
      <c r="E96" s="127">
        <v>350000</v>
      </c>
      <c r="F96" s="128">
        <v>350500</v>
      </c>
      <c r="G96" s="128">
        <v>365500</v>
      </c>
    </row>
    <row r="97" spans="1:7" ht="15.75" hidden="1">
      <c r="A97" s="129" t="s">
        <v>294</v>
      </c>
      <c r="B97" s="117"/>
      <c r="C97" s="118"/>
      <c r="D97" s="37"/>
      <c r="E97" s="37"/>
      <c r="F97" s="119"/>
      <c r="G97" s="119"/>
    </row>
    <row r="98" spans="1:7" ht="15.75" hidden="1">
      <c r="A98" s="130" t="s">
        <v>322</v>
      </c>
      <c r="B98" s="131" t="s">
        <v>49</v>
      </c>
      <c r="C98" s="130">
        <v>12000</v>
      </c>
      <c r="D98" s="132">
        <v>14000</v>
      </c>
      <c r="E98" s="132">
        <v>13500</v>
      </c>
      <c r="F98" s="133">
        <v>13250</v>
      </c>
      <c r="G98" s="133">
        <v>13700</v>
      </c>
    </row>
    <row r="99" spans="1:7" ht="15.75" hidden="1">
      <c r="A99" s="130" t="s">
        <v>235</v>
      </c>
      <c r="B99" s="131" t="s">
        <v>49</v>
      </c>
      <c r="C99" s="130">
        <v>10272</v>
      </c>
      <c r="D99" s="132">
        <v>5740</v>
      </c>
      <c r="E99" s="132">
        <v>6390</v>
      </c>
      <c r="F99" s="133">
        <v>6530</v>
      </c>
      <c r="G99" s="133">
        <v>6700</v>
      </c>
    </row>
    <row r="100" spans="1:7" ht="15.75" hidden="1">
      <c r="A100" s="130" t="s">
        <v>238</v>
      </c>
      <c r="B100" s="131" t="s">
        <v>49</v>
      </c>
      <c r="C100" s="130">
        <v>15174</v>
      </c>
      <c r="D100" s="132">
        <v>15011</v>
      </c>
      <c r="E100" s="132">
        <v>15200</v>
      </c>
      <c r="F100" s="133">
        <v>15231</v>
      </c>
      <c r="G100" s="133">
        <v>15335</v>
      </c>
    </row>
    <row r="101" spans="1:7" ht="15.75" hidden="1">
      <c r="A101" s="130" t="s">
        <v>236</v>
      </c>
      <c r="B101" s="131" t="s">
        <v>49</v>
      </c>
      <c r="C101" s="130">
        <v>44096</v>
      </c>
      <c r="D101" s="132">
        <v>28080</v>
      </c>
      <c r="E101" s="132">
        <v>28580</v>
      </c>
      <c r="F101" s="133">
        <v>28580</v>
      </c>
      <c r="G101" s="133">
        <v>28580</v>
      </c>
    </row>
    <row r="102" spans="1:7" ht="15.75" hidden="1">
      <c r="A102" s="130" t="s">
        <v>237</v>
      </c>
      <c r="B102" s="131" t="s">
        <v>49</v>
      </c>
      <c r="C102" s="130">
        <v>10271.5</v>
      </c>
      <c r="D102" s="132">
        <v>9200</v>
      </c>
      <c r="E102" s="132">
        <v>9300</v>
      </c>
      <c r="F102" s="133">
        <v>9350</v>
      </c>
      <c r="G102" s="133">
        <v>9400</v>
      </c>
    </row>
    <row r="103" spans="1:7" ht="15.75" hidden="1">
      <c r="A103" s="130" t="s">
        <v>323</v>
      </c>
      <c r="B103" s="131" t="s">
        <v>49</v>
      </c>
      <c r="C103" s="130">
        <v>8915</v>
      </c>
      <c r="D103" s="132">
        <v>4340</v>
      </c>
      <c r="E103" s="132">
        <v>4340</v>
      </c>
      <c r="F103" s="133">
        <v>4340</v>
      </c>
      <c r="G103" s="133">
        <v>4340</v>
      </c>
    </row>
    <row r="104" spans="1:7" ht="15.75" hidden="1">
      <c r="A104" s="130" t="s">
        <v>253</v>
      </c>
      <c r="B104" s="131" t="s">
        <v>49</v>
      </c>
      <c r="C104" s="130">
        <v>6364</v>
      </c>
      <c r="D104" s="132">
        <v>6082</v>
      </c>
      <c r="E104" s="132">
        <v>5352</v>
      </c>
      <c r="F104" s="133">
        <v>4992</v>
      </c>
      <c r="G104" s="133">
        <v>7549</v>
      </c>
    </row>
    <row r="105" spans="1:7" ht="15.75" hidden="1">
      <c r="A105" s="130" t="s">
        <v>248</v>
      </c>
      <c r="B105" s="131" t="s">
        <v>49</v>
      </c>
      <c r="C105" s="130">
        <v>11836</v>
      </c>
      <c r="D105" s="132">
        <v>9320</v>
      </c>
      <c r="E105" s="132">
        <v>8756</v>
      </c>
      <c r="F105" s="133">
        <v>8843</v>
      </c>
      <c r="G105" s="133">
        <v>8950</v>
      </c>
    </row>
    <row r="106" spans="1:7" ht="15.75" hidden="1">
      <c r="A106" s="130" t="s">
        <v>271</v>
      </c>
      <c r="B106" s="131" t="s">
        <v>49</v>
      </c>
      <c r="C106" s="130">
        <v>4804</v>
      </c>
      <c r="D106" s="132">
        <v>3000</v>
      </c>
      <c r="E106" s="132">
        <v>3000</v>
      </c>
      <c r="F106" s="133">
        <v>3000</v>
      </c>
      <c r="G106" s="133">
        <v>3000</v>
      </c>
    </row>
    <row r="107" spans="1:7" ht="15.75" hidden="1">
      <c r="A107" s="130" t="s">
        <v>324</v>
      </c>
      <c r="B107" s="131" t="s">
        <v>49</v>
      </c>
      <c r="C107" s="130">
        <v>17929</v>
      </c>
      <c r="D107" s="132">
        <v>15300</v>
      </c>
      <c r="E107" s="132">
        <v>15100</v>
      </c>
      <c r="F107" s="133">
        <v>15200</v>
      </c>
      <c r="G107" s="133">
        <v>15300</v>
      </c>
    </row>
    <row r="108" spans="1:7" ht="15.75" hidden="1">
      <c r="A108" s="130" t="s">
        <v>268</v>
      </c>
      <c r="B108" s="131" t="s">
        <v>49</v>
      </c>
      <c r="C108" s="130">
        <v>23080</v>
      </c>
      <c r="D108" s="132">
        <v>16035</v>
      </c>
      <c r="E108" s="132">
        <v>21055</v>
      </c>
      <c r="F108" s="133">
        <v>21065</v>
      </c>
      <c r="G108" s="133">
        <v>21100</v>
      </c>
    </row>
    <row r="109" spans="1:7" ht="15.75" hidden="1">
      <c r="A109" s="130" t="s">
        <v>272</v>
      </c>
      <c r="B109" s="131" t="s">
        <v>49</v>
      </c>
      <c r="C109" s="130">
        <v>47578.8</v>
      </c>
      <c r="D109" s="132">
        <v>47400</v>
      </c>
      <c r="E109" s="132">
        <v>47500</v>
      </c>
      <c r="F109" s="133">
        <v>47500</v>
      </c>
      <c r="G109" s="133">
        <v>47500</v>
      </c>
    </row>
    <row r="110" spans="1:7" ht="15.75" hidden="1">
      <c r="A110" s="130" t="s">
        <v>325</v>
      </c>
      <c r="B110" s="131" t="s">
        <v>49</v>
      </c>
      <c r="C110" s="130">
        <v>42321</v>
      </c>
      <c r="D110" s="132">
        <v>26876</v>
      </c>
      <c r="E110" s="132">
        <v>34000</v>
      </c>
      <c r="F110" s="133">
        <v>35000</v>
      </c>
      <c r="G110" s="133">
        <v>35800</v>
      </c>
    </row>
    <row r="111" spans="1:7" ht="15.75" hidden="1">
      <c r="A111" s="130" t="s">
        <v>286</v>
      </c>
      <c r="B111" s="131" t="s">
        <v>49</v>
      </c>
      <c r="C111" s="130">
        <v>12161</v>
      </c>
      <c r="D111" s="132">
        <v>7800</v>
      </c>
      <c r="E111" s="132">
        <v>8077</v>
      </c>
      <c r="F111" s="133">
        <v>7940</v>
      </c>
      <c r="G111" s="133">
        <v>8100</v>
      </c>
    </row>
    <row r="112" spans="1:7" ht="15.75">
      <c r="A112" s="60"/>
      <c r="B112" s="61"/>
      <c r="C112" s="54"/>
      <c r="D112" s="23"/>
      <c r="E112" s="23"/>
      <c r="F112" s="134"/>
      <c r="G112" s="134"/>
    </row>
    <row r="113" spans="1:7" ht="15.75">
      <c r="A113" s="126" t="s">
        <v>295</v>
      </c>
      <c r="B113" s="117"/>
      <c r="C113" s="118"/>
      <c r="D113" s="37"/>
      <c r="E113" s="37"/>
      <c r="F113" s="119"/>
      <c r="G113" s="119"/>
    </row>
    <row r="114" spans="1:7" ht="15.75">
      <c r="A114" s="120" t="s">
        <v>292</v>
      </c>
      <c r="B114" s="121" t="s">
        <v>49</v>
      </c>
      <c r="C114" s="122">
        <v>55043</v>
      </c>
      <c r="D114" s="122">
        <v>56050</v>
      </c>
      <c r="E114" s="122">
        <v>57100</v>
      </c>
      <c r="F114" s="123">
        <v>58200</v>
      </c>
      <c r="G114" s="123">
        <v>58000</v>
      </c>
    </row>
    <row r="115" spans="1:7" ht="15.75">
      <c r="A115" s="124" t="s">
        <v>17</v>
      </c>
      <c r="B115" s="117"/>
      <c r="C115" s="118"/>
      <c r="D115" s="37"/>
      <c r="E115" s="37"/>
      <c r="F115" s="119"/>
      <c r="G115" s="119"/>
    </row>
    <row r="116" spans="1:7" ht="30">
      <c r="A116" s="125" t="s">
        <v>293</v>
      </c>
      <c r="B116" s="117" t="s">
        <v>49</v>
      </c>
      <c r="C116" s="126">
        <v>51245</v>
      </c>
      <c r="D116" s="127">
        <f>D118+D120+D134</f>
        <v>29890</v>
      </c>
      <c r="E116" s="127">
        <f>E118+E120+E134</f>
        <v>30540</v>
      </c>
      <c r="F116" s="127">
        <f>F118+F120+F134</f>
        <v>30850</v>
      </c>
      <c r="G116" s="127">
        <f>G118+G120+G134</f>
        <v>31860</v>
      </c>
    </row>
    <row r="117" spans="1:7" ht="15.75">
      <c r="A117" s="129" t="s">
        <v>294</v>
      </c>
      <c r="B117" s="117"/>
      <c r="C117" s="118"/>
      <c r="D117" s="37"/>
      <c r="E117" s="37"/>
      <c r="F117" s="119"/>
      <c r="G117" s="119"/>
    </row>
    <row r="118" spans="1:7" ht="15.75">
      <c r="A118" s="125" t="s">
        <v>296</v>
      </c>
      <c r="B118" s="117" t="s">
        <v>49</v>
      </c>
      <c r="C118" s="126">
        <v>1444</v>
      </c>
      <c r="D118" s="127">
        <v>1005</v>
      </c>
      <c r="E118" s="127">
        <v>1100</v>
      </c>
      <c r="F118" s="128">
        <v>1200</v>
      </c>
      <c r="G118" s="128">
        <v>1200</v>
      </c>
    </row>
    <row r="119" spans="1:7" ht="15.75">
      <c r="A119" s="54"/>
      <c r="B119" s="134"/>
      <c r="C119" s="54"/>
      <c r="D119" s="23"/>
      <c r="E119" s="23"/>
      <c r="F119" s="134"/>
      <c r="G119" s="134"/>
    </row>
    <row r="120" spans="1:7" ht="15.75">
      <c r="A120" s="125" t="s">
        <v>297</v>
      </c>
      <c r="B120" s="117" t="s">
        <v>49</v>
      </c>
      <c r="C120" s="126">
        <v>26501</v>
      </c>
      <c r="D120" s="127">
        <v>28500</v>
      </c>
      <c r="E120" s="127">
        <v>29000</v>
      </c>
      <c r="F120" s="128">
        <v>29200</v>
      </c>
      <c r="G120" s="128">
        <v>30200</v>
      </c>
    </row>
    <row r="121" spans="1:7" ht="15.75" hidden="1">
      <c r="A121" s="130" t="s">
        <v>235</v>
      </c>
      <c r="B121" s="131" t="s">
        <v>49</v>
      </c>
      <c r="C121" s="130">
        <v>347</v>
      </c>
      <c r="D121" s="132">
        <v>300</v>
      </c>
      <c r="E121" s="132">
        <v>310</v>
      </c>
      <c r="F121" s="133">
        <v>372</v>
      </c>
      <c r="G121" s="133">
        <v>440</v>
      </c>
    </row>
    <row r="122" spans="1:7" ht="15.75" hidden="1">
      <c r="A122" s="130" t="s">
        <v>236</v>
      </c>
      <c r="B122" s="131" t="s">
        <v>49</v>
      </c>
      <c r="C122" s="130">
        <v>3748</v>
      </c>
      <c r="D122" s="132">
        <v>5920</v>
      </c>
      <c r="E122" s="132">
        <v>5000</v>
      </c>
      <c r="F122" s="133">
        <v>5000</v>
      </c>
      <c r="G122" s="133">
        <v>5000</v>
      </c>
    </row>
    <row r="123" spans="1:7" ht="15.75" hidden="1">
      <c r="A123" s="130" t="s">
        <v>237</v>
      </c>
      <c r="B123" s="131" t="s">
        <v>49</v>
      </c>
      <c r="C123" s="130"/>
      <c r="D123" s="132">
        <v>450</v>
      </c>
      <c r="E123" s="132">
        <v>460</v>
      </c>
      <c r="F123" s="133">
        <v>465</v>
      </c>
      <c r="G123" s="133">
        <v>470</v>
      </c>
    </row>
    <row r="124" spans="1:7" ht="15.75" hidden="1">
      <c r="A124" s="130" t="s">
        <v>248</v>
      </c>
      <c r="B124" s="131" t="s">
        <v>49</v>
      </c>
      <c r="C124" s="130">
        <v>512</v>
      </c>
      <c r="D124" s="132">
        <v>537</v>
      </c>
      <c r="E124" s="132"/>
      <c r="F124" s="133"/>
      <c r="G124" s="133"/>
    </row>
    <row r="125" spans="1:7" ht="15.75" hidden="1">
      <c r="A125" s="130" t="s">
        <v>271</v>
      </c>
      <c r="B125" s="131" t="s">
        <v>49</v>
      </c>
      <c r="C125" s="130"/>
      <c r="D125" s="132">
        <v>1100</v>
      </c>
      <c r="E125" s="132">
        <v>1100</v>
      </c>
      <c r="F125" s="133">
        <v>1100</v>
      </c>
      <c r="G125" s="133">
        <v>1100</v>
      </c>
    </row>
    <row r="126" spans="1:7" ht="15.75" hidden="1">
      <c r="A126" s="130" t="s">
        <v>324</v>
      </c>
      <c r="B126" s="131" t="s">
        <v>49</v>
      </c>
      <c r="C126" s="130">
        <v>1073</v>
      </c>
      <c r="D126" s="132">
        <v>1225</v>
      </c>
      <c r="E126" s="132">
        <v>1230</v>
      </c>
      <c r="F126" s="133">
        <v>1230</v>
      </c>
      <c r="G126" s="133">
        <v>1231</v>
      </c>
    </row>
    <row r="127" spans="1:7" ht="15.75" hidden="1">
      <c r="A127" s="130" t="s">
        <v>268</v>
      </c>
      <c r="B127" s="131" t="s">
        <v>49</v>
      </c>
      <c r="C127" s="130">
        <v>3547</v>
      </c>
      <c r="D127" s="132">
        <v>1400</v>
      </c>
      <c r="E127" s="132">
        <v>2100</v>
      </c>
      <c r="F127" s="133">
        <v>2100</v>
      </c>
      <c r="G127" s="133">
        <v>2100</v>
      </c>
    </row>
    <row r="128" spans="1:7" ht="15.75" hidden="1">
      <c r="A128" s="130" t="s">
        <v>272</v>
      </c>
      <c r="B128" s="131" t="s">
        <v>49</v>
      </c>
      <c r="C128" s="130">
        <v>5806</v>
      </c>
      <c r="D128" s="132">
        <v>5800</v>
      </c>
      <c r="E128" s="132">
        <v>5800</v>
      </c>
      <c r="F128" s="133">
        <v>5800</v>
      </c>
      <c r="G128" s="133">
        <v>5800</v>
      </c>
    </row>
    <row r="129" spans="1:7" ht="15.75" hidden="1">
      <c r="A129" s="130" t="s">
        <v>325</v>
      </c>
      <c r="B129" s="131" t="s">
        <v>49</v>
      </c>
      <c r="C129" s="130">
        <v>2370</v>
      </c>
      <c r="D129" s="132">
        <v>5653</v>
      </c>
      <c r="E129" s="132">
        <v>5100</v>
      </c>
      <c r="F129" s="133">
        <v>5120</v>
      </c>
      <c r="G129" s="133">
        <v>6400</v>
      </c>
    </row>
    <row r="130" spans="1:7" ht="15.75" hidden="1">
      <c r="A130" s="130" t="s">
        <v>253</v>
      </c>
      <c r="B130" s="131" t="s">
        <v>49</v>
      </c>
      <c r="C130" s="130">
        <v>852</v>
      </c>
      <c r="D130" s="132"/>
      <c r="E130" s="132">
        <v>926</v>
      </c>
      <c r="F130" s="133">
        <v>926</v>
      </c>
      <c r="G130" s="133">
        <v>961</v>
      </c>
    </row>
    <row r="131" spans="1:7" ht="15.75">
      <c r="A131" s="65"/>
      <c r="B131" s="64"/>
      <c r="C131" s="54"/>
      <c r="D131" s="23"/>
      <c r="E131" s="23"/>
      <c r="F131" s="58"/>
      <c r="G131" s="58"/>
    </row>
    <row r="132" spans="1:7" ht="15.75">
      <c r="A132" s="63" t="s">
        <v>298</v>
      </c>
      <c r="B132" s="64" t="s">
        <v>49</v>
      </c>
      <c r="C132" s="126">
        <v>22985</v>
      </c>
      <c r="D132" s="127">
        <v>23000</v>
      </c>
      <c r="E132" s="127">
        <v>23200</v>
      </c>
      <c r="F132" s="128">
        <v>24500</v>
      </c>
      <c r="G132" s="128">
        <v>23000</v>
      </c>
    </row>
    <row r="133" spans="1:7" ht="15.75" hidden="1">
      <c r="A133" s="130" t="s">
        <v>322</v>
      </c>
      <c r="B133" s="131" t="s">
        <v>49</v>
      </c>
      <c r="C133" s="130">
        <v>129</v>
      </c>
      <c r="D133" s="132">
        <v>140</v>
      </c>
      <c r="E133" s="132">
        <v>140</v>
      </c>
      <c r="F133" s="133">
        <v>140</v>
      </c>
      <c r="G133" s="133">
        <v>140</v>
      </c>
    </row>
    <row r="134" spans="1:7" ht="15.75" hidden="1">
      <c r="A134" s="130" t="s">
        <v>235</v>
      </c>
      <c r="B134" s="131" t="s">
        <v>49</v>
      </c>
      <c r="C134" s="130">
        <v>425</v>
      </c>
      <c r="D134" s="132">
        <v>385</v>
      </c>
      <c r="E134" s="132">
        <v>440</v>
      </c>
      <c r="F134" s="133">
        <v>450</v>
      </c>
      <c r="G134" s="133">
        <v>460</v>
      </c>
    </row>
    <row r="135" spans="1:7" ht="15.75" hidden="1">
      <c r="A135" s="130" t="s">
        <v>238</v>
      </c>
      <c r="B135" s="131" t="s">
        <v>49</v>
      </c>
      <c r="C135" s="130">
        <v>50</v>
      </c>
      <c r="D135" s="132">
        <v>48</v>
      </c>
      <c r="E135" s="132">
        <v>51</v>
      </c>
      <c r="F135" s="133">
        <v>52</v>
      </c>
      <c r="G135" s="133">
        <v>52</v>
      </c>
    </row>
    <row r="136" spans="1:7" ht="15.75" hidden="1">
      <c r="A136" s="130" t="s">
        <v>236</v>
      </c>
      <c r="B136" s="131" t="s">
        <v>49</v>
      </c>
      <c r="C136" s="130">
        <v>1578</v>
      </c>
      <c r="D136" s="132">
        <v>2460</v>
      </c>
      <c r="E136" s="132">
        <v>2000</v>
      </c>
      <c r="F136" s="133">
        <v>2000</v>
      </c>
      <c r="G136" s="133">
        <v>2000</v>
      </c>
    </row>
    <row r="137" spans="1:7" ht="15.75" hidden="1">
      <c r="A137" s="130" t="s">
        <v>237</v>
      </c>
      <c r="B137" s="131" t="s">
        <v>49</v>
      </c>
      <c r="C137" s="130"/>
      <c r="D137" s="132">
        <v>520</v>
      </c>
      <c r="E137" s="132">
        <v>525</v>
      </c>
      <c r="F137" s="133">
        <v>530</v>
      </c>
      <c r="G137" s="133">
        <v>535</v>
      </c>
    </row>
    <row r="138" spans="1:7" ht="15.75" hidden="1">
      <c r="A138" s="130" t="s">
        <v>323</v>
      </c>
      <c r="B138" s="131" t="s">
        <v>49</v>
      </c>
      <c r="C138" s="130">
        <v>1040</v>
      </c>
      <c r="D138" s="132">
        <v>650</v>
      </c>
      <c r="E138" s="132">
        <v>400</v>
      </c>
      <c r="F138" s="133">
        <v>400</v>
      </c>
      <c r="G138" s="133">
        <v>400</v>
      </c>
    </row>
    <row r="139" spans="1:7" ht="15.75" hidden="1">
      <c r="A139" s="130" t="s">
        <v>248</v>
      </c>
      <c r="B139" s="131" t="s">
        <v>49</v>
      </c>
      <c r="C139" s="130">
        <v>1302</v>
      </c>
      <c r="D139" s="132">
        <v>954</v>
      </c>
      <c r="E139" s="132">
        <v>1950</v>
      </c>
      <c r="F139" s="133">
        <v>1950</v>
      </c>
      <c r="G139" s="133">
        <v>1950</v>
      </c>
    </row>
    <row r="140" spans="1:7" ht="15.75" hidden="1">
      <c r="A140" s="130" t="s">
        <v>324</v>
      </c>
      <c r="B140" s="131" t="s">
        <v>49</v>
      </c>
      <c r="C140" s="130">
        <v>444</v>
      </c>
      <c r="D140" s="132">
        <v>345</v>
      </c>
      <c r="E140" s="132">
        <v>345</v>
      </c>
      <c r="F140" s="133">
        <v>350</v>
      </c>
      <c r="G140" s="133">
        <v>352</v>
      </c>
    </row>
    <row r="141" spans="1:7" ht="15.75" hidden="1">
      <c r="A141" s="130" t="s">
        <v>286</v>
      </c>
      <c r="B141" s="131" t="s">
        <v>49</v>
      </c>
      <c r="C141" s="130"/>
      <c r="D141" s="132"/>
      <c r="E141" s="132"/>
      <c r="F141" s="133"/>
      <c r="G141" s="133"/>
    </row>
    <row r="142" spans="1:7" ht="15.75" hidden="1">
      <c r="A142" s="130" t="s">
        <v>268</v>
      </c>
      <c r="B142" s="131" t="s">
        <v>49</v>
      </c>
      <c r="C142" s="130">
        <v>247</v>
      </c>
      <c r="D142" s="132">
        <v>1800</v>
      </c>
      <c r="E142" s="132">
        <v>250</v>
      </c>
      <c r="F142" s="133">
        <v>289</v>
      </c>
      <c r="G142" s="133">
        <v>300</v>
      </c>
    </row>
    <row r="143" spans="1:7" ht="15.75" hidden="1">
      <c r="A143" s="130" t="s">
        <v>272</v>
      </c>
      <c r="B143" s="131" t="s">
        <v>49</v>
      </c>
      <c r="C143" s="130">
        <v>1685</v>
      </c>
      <c r="D143" s="132">
        <v>1700</v>
      </c>
      <c r="E143" s="132">
        <v>1700</v>
      </c>
      <c r="F143" s="133">
        <v>1700</v>
      </c>
      <c r="G143" s="133">
        <v>1700</v>
      </c>
    </row>
    <row r="144" spans="1:7" ht="15.75" hidden="1">
      <c r="A144" s="130" t="s">
        <v>325</v>
      </c>
      <c r="B144" s="131" t="s">
        <v>49</v>
      </c>
      <c r="C144" s="130">
        <v>3554</v>
      </c>
      <c r="D144" s="132">
        <v>2493</v>
      </c>
      <c r="E144" s="132">
        <v>3150</v>
      </c>
      <c r="F144" s="133">
        <v>3630</v>
      </c>
      <c r="G144" s="133">
        <v>2820</v>
      </c>
    </row>
    <row r="145" spans="1:7" ht="15.75" hidden="1">
      <c r="A145" s="130" t="s">
        <v>253</v>
      </c>
      <c r="B145" s="131" t="s">
        <v>49</v>
      </c>
      <c r="C145" s="130">
        <v>555</v>
      </c>
      <c r="D145" s="132"/>
      <c r="E145" s="132">
        <v>569</v>
      </c>
      <c r="F145" s="133">
        <v>360</v>
      </c>
      <c r="G145" s="133"/>
    </row>
    <row r="146" spans="1:7" ht="15.75">
      <c r="A146" s="130"/>
      <c r="B146" s="131"/>
      <c r="C146" s="130"/>
      <c r="D146" s="132"/>
      <c r="E146" s="132"/>
      <c r="F146" s="133"/>
      <c r="G146" s="133"/>
    </row>
    <row r="147" spans="1:7" ht="15.75">
      <c r="A147" s="126" t="s">
        <v>299</v>
      </c>
      <c r="B147" s="117"/>
      <c r="C147" s="118"/>
      <c r="D147" s="37"/>
      <c r="E147" s="37"/>
      <c r="F147" s="119"/>
      <c r="G147" s="134"/>
    </row>
    <row r="148" spans="1:7" ht="15.75">
      <c r="A148" s="120" t="s">
        <v>292</v>
      </c>
      <c r="B148" s="121" t="s">
        <v>49</v>
      </c>
      <c r="C148" s="122">
        <v>354244</v>
      </c>
      <c r="D148" s="122">
        <v>365000</v>
      </c>
      <c r="E148" s="122">
        <v>370000</v>
      </c>
      <c r="F148" s="123">
        <v>375000</v>
      </c>
      <c r="G148" s="123">
        <v>370000</v>
      </c>
    </row>
    <row r="149" spans="1:7" ht="15.75">
      <c r="A149" s="124" t="s">
        <v>17</v>
      </c>
      <c r="B149" s="117"/>
      <c r="C149" s="118"/>
      <c r="D149" s="37"/>
      <c r="E149" s="37"/>
      <c r="F149" s="119"/>
      <c r="G149" s="134"/>
    </row>
    <row r="150" spans="1:7" ht="30">
      <c r="A150" s="125" t="s">
        <v>293</v>
      </c>
      <c r="B150" s="117" t="s">
        <v>49</v>
      </c>
      <c r="C150" s="126">
        <v>354244</v>
      </c>
      <c r="D150" s="127">
        <v>365000</v>
      </c>
      <c r="E150" s="127">
        <v>370000</v>
      </c>
      <c r="F150" s="128">
        <v>375000</v>
      </c>
      <c r="G150" s="128">
        <v>370000</v>
      </c>
    </row>
    <row r="151" spans="1:7" ht="15.75" hidden="1">
      <c r="A151" s="62" t="s">
        <v>294</v>
      </c>
      <c r="B151" s="61"/>
      <c r="C151" s="54"/>
      <c r="D151" s="23"/>
      <c r="E151" s="23"/>
      <c r="F151" s="134"/>
      <c r="G151" s="134"/>
    </row>
    <row r="152" spans="1:7" ht="15.75" hidden="1">
      <c r="A152" s="130" t="s">
        <v>238</v>
      </c>
      <c r="B152" s="131" t="s">
        <v>49</v>
      </c>
      <c r="C152" s="130">
        <v>17557</v>
      </c>
      <c r="D152" s="132">
        <v>17550</v>
      </c>
      <c r="E152" s="132">
        <v>17611</v>
      </c>
      <c r="F152" s="133">
        <v>17654</v>
      </c>
      <c r="G152" s="133">
        <v>17700</v>
      </c>
    </row>
    <row r="153" spans="1:7" ht="15.75" hidden="1">
      <c r="A153" s="130" t="s">
        <v>253</v>
      </c>
      <c r="B153" s="131" t="s">
        <v>49</v>
      </c>
      <c r="C153" s="130">
        <v>6722</v>
      </c>
      <c r="D153" s="132">
        <v>28512</v>
      </c>
      <c r="E153" s="132">
        <v>9920</v>
      </c>
      <c r="F153" s="133">
        <v>16096</v>
      </c>
      <c r="G153" s="133">
        <v>9408</v>
      </c>
    </row>
    <row r="154" spans="1:7" ht="15.75" hidden="1">
      <c r="A154" s="130" t="s">
        <v>248</v>
      </c>
      <c r="B154" s="131" t="s">
        <v>49</v>
      </c>
      <c r="C154" s="130">
        <v>11512</v>
      </c>
      <c r="D154" s="132">
        <v>4538</v>
      </c>
      <c r="E154" s="132">
        <v>15980</v>
      </c>
      <c r="F154" s="133">
        <v>15980</v>
      </c>
      <c r="G154" s="133">
        <v>15980</v>
      </c>
    </row>
    <row r="155" spans="1:7" ht="15.75" hidden="1">
      <c r="A155" s="130" t="s">
        <v>268</v>
      </c>
      <c r="B155" s="131" t="s">
        <v>49</v>
      </c>
      <c r="C155" s="130">
        <v>27365</v>
      </c>
      <c r="D155" s="132">
        <v>32000</v>
      </c>
      <c r="E155" s="132">
        <v>32000</v>
      </c>
      <c r="F155" s="133">
        <v>32000</v>
      </c>
      <c r="G155" s="133">
        <v>27750</v>
      </c>
    </row>
    <row r="156" spans="1:7" ht="15.75" hidden="1">
      <c r="A156" s="130" t="s">
        <v>272</v>
      </c>
      <c r="B156" s="131" t="s">
        <v>49</v>
      </c>
      <c r="C156" s="130">
        <v>110674</v>
      </c>
      <c r="D156" s="132">
        <v>110700</v>
      </c>
      <c r="E156" s="132">
        <v>110700</v>
      </c>
      <c r="F156" s="133">
        <v>110700</v>
      </c>
      <c r="G156" s="133">
        <v>110700</v>
      </c>
    </row>
    <row r="157" spans="1:7" ht="15.75" hidden="1">
      <c r="A157" s="130" t="s">
        <v>325</v>
      </c>
      <c r="B157" s="131" t="s">
        <v>49</v>
      </c>
      <c r="C157" s="130">
        <v>89670</v>
      </c>
      <c r="D157" s="132">
        <v>98000</v>
      </c>
      <c r="E157" s="132">
        <v>101750</v>
      </c>
      <c r="F157" s="133">
        <v>106400</v>
      </c>
      <c r="G157" s="133">
        <v>112000</v>
      </c>
    </row>
    <row r="158" spans="1:7" ht="15.75" hidden="1">
      <c r="A158" s="130" t="s">
        <v>286</v>
      </c>
      <c r="B158" s="131" t="s">
        <v>49</v>
      </c>
      <c r="C158" s="130">
        <v>51030</v>
      </c>
      <c r="D158" s="132">
        <v>37800</v>
      </c>
      <c r="E158" s="132">
        <v>39200</v>
      </c>
      <c r="F158" s="133">
        <v>33760</v>
      </c>
      <c r="G158" s="133">
        <v>36500</v>
      </c>
    </row>
    <row r="159" spans="1:7" ht="15.75" hidden="1">
      <c r="A159" s="62"/>
      <c r="B159" s="61"/>
      <c r="C159" s="54"/>
      <c r="D159" s="23"/>
      <c r="E159" s="23"/>
      <c r="F159" s="134"/>
      <c r="G159" s="134"/>
    </row>
    <row r="160" spans="1:7" ht="15.75">
      <c r="A160" s="126" t="s">
        <v>300</v>
      </c>
      <c r="B160" s="117"/>
      <c r="C160" s="118"/>
      <c r="D160" s="23"/>
      <c r="E160" s="23"/>
      <c r="F160" s="134"/>
      <c r="G160" s="134"/>
    </row>
    <row r="161" spans="1:7" ht="15.75">
      <c r="A161" s="120" t="s">
        <v>292</v>
      </c>
      <c r="B161" s="121" t="s">
        <v>49</v>
      </c>
      <c r="C161" s="135">
        <v>4693</v>
      </c>
      <c r="D161" s="135">
        <v>4695</v>
      </c>
      <c r="E161" s="135">
        <v>4700</v>
      </c>
      <c r="F161" s="136">
        <v>4750</v>
      </c>
      <c r="G161" s="136">
        <v>4760</v>
      </c>
    </row>
    <row r="162" spans="1:7" ht="15.75">
      <c r="A162" s="124" t="s">
        <v>17</v>
      </c>
      <c r="B162" s="117"/>
      <c r="C162" s="118"/>
      <c r="D162" s="23"/>
      <c r="E162" s="23"/>
      <c r="F162" s="134"/>
      <c r="G162" s="134"/>
    </row>
    <row r="163" spans="1:7" ht="30">
      <c r="A163" s="125" t="s">
        <v>293</v>
      </c>
      <c r="B163" s="117" t="s">
        <v>49</v>
      </c>
      <c r="C163" s="118"/>
      <c r="D163" s="23"/>
      <c r="E163" s="23"/>
      <c r="F163" s="134"/>
      <c r="G163" s="134"/>
    </row>
    <row r="164" spans="1:7" ht="15.75">
      <c r="A164" s="129" t="s">
        <v>294</v>
      </c>
      <c r="B164" s="117"/>
      <c r="C164" s="118"/>
      <c r="D164" s="23"/>
      <c r="E164" s="23"/>
      <c r="F164" s="134"/>
      <c r="G164" s="134"/>
    </row>
    <row r="165" spans="1:7" ht="15.75">
      <c r="A165" s="137"/>
      <c r="B165" s="117" t="s">
        <v>49</v>
      </c>
      <c r="C165" s="118"/>
      <c r="D165" s="23"/>
      <c r="E165" s="23"/>
      <c r="F165" s="134"/>
      <c r="G165" s="134"/>
    </row>
    <row r="166" spans="1:7" ht="15.75">
      <c r="A166" s="126" t="s">
        <v>33</v>
      </c>
      <c r="B166" s="117"/>
      <c r="C166" s="119"/>
      <c r="D166" s="134"/>
      <c r="E166" s="134"/>
      <c r="F166" s="134"/>
      <c r="G166" s="134"/>
    </row>
    <row r="167" spans="1:7" ht="15.75">
      <c r="A167" s="138" t="s">
        <v>301</v>
      </c>
      <c r="B167" s="117" t="s">
        <v>31</v>
      </c>
      <c r="C167" s="54">
        <v>128249</v>
      </c>
      <c r="D167" s="23">
        <v>128500</v>
      </c>
      <c r="E167" s="23">
        <v>130200</v>
      </c>
      <c r="F167" s="23">
        <v>130500</v>
      </c>
      <c r="G167" s="23">
        <v>130800</v>
      </c>
    </row>
    <row r="168" spans="1:7" ht="28.5">
      <c r="A168" s="126" t="s">
        <v>291</v>
      </c>
      <c r="B168" s="117"/>
      <c r="C168" s="54"/>
      <c r="D168" s="23"/>
      <c r="E168" s="23"/>
      <c r="F168" s="134"/>
      <c r="G168" s="134"/>
    </row>
    <row r="169" spans="1:7" ht="15.75">
      <c r="A169" s="137" t="s">
        <v>302</v>
      </c>
      <c r="B169" s="117" t="s">
        <v>31</v>
      </c>
      <c r="C169" s="54">
        <v>77546</v>
      </c>
      <c r="D169" s="23">
        <v>74500</v>
      </c>
      <c r="E169" s="23">
        <v>75500</v>
      </c>
      <c r="F169" s="58">
        <v>75800</v>
      </c>
      <c r="G169" s="58">
        <v>76100</v>
      </c>
    </row>
    <row r="170" spans="1:7" ht="15.75">
      <c r="A170" s="89" t="s">
        <v>17</v>
      </c>
      <c r="B170" s="117"/>
      <c r="C170" s="54"/>
      <c r="D170" s="23"/>
      <c r="E170" s="23"/>
      <c r="F170" s="134"/>
      <c r="G170" s="134"/>
    </row>
    <row r="171" spans="1:7" ht="30">
      <c r="A171" s="125" t="s">
        <v>293</v>
      </c>
      <c r="B171" s="117" t="s">
        <v>31</v>
      </c>
      <c r="C171" s="54">
        <v>71986</v>
      </c>
      <c r="D171" s="23">
        <v>68500</v>
      </c>
      <c r="E171" s="23">
        <v>69500</v>
      </c>
      <c r="F171" s="58">
        <v>70200</v>
      </c>
      <c r="G171" s="58">
        <v>71500</v>
      </c>
    </row>
    <row r="172" spans="1:7" ht="15.75">
      <c r="A172" s="126" t="s">
        <v>295</v>
      </c>
      <c r="B172" s="117"/>
      <c r="C172" s="54"/>
      <c r="D172" s="23"/>
      <c r="E172" s="23"/>
      <c r="F172" s="134"/>
      <c r="G172" s="134"/>
    </row>
    <row r="173" spans="1:7" ht="15.75">
      <c r="A173" s="137" t="s">
        <v>302</v>
      </c>
      <c r="B173" s="117" t="s">
        <v>31</v>
      </c>
      <c r="C173" s="54">
        <v>24899</v>
      </c>
      <c r="D173" s="23">
        <v>32566</v>
      </c>
      <c r="E173" s="23">
        <v>32800</v>
      </c>
      <c r="F173" s="58">
        <v>33100</v>
      </c>
      <c r="G173" s="58">
        <v>33000</v>
      </c>
    </row>
    <row r="174" spans="1:7" ht="15.75">
      <c r="A174" s="89" t="s">
        <v>17</v>
      </c>
      <c r="B174" s="117"/>
      <c r="C174" s="54"/>
      <c r="D174" s="23"/>
      <c r="E174" s="23"/>
      <c r="F174" s="134"/>
      <c r="G174" s="134"/>
    </row>
    <row r="175" spans="1:7" ht="30">
      <c r="A175" s="125" t="s">
        <v>293</v>
      </c>
      <c r="B175" s="139" t="s">
        <v>31</v>
      </c>
      <c r="C175" s="54">
        <v>23138</v>
      </c>
      <c r="D175" s="23">
        <v>30335</v>
      </c>
      <c r="E175" s="23">
        <v>30500</v>
      </c>
      <c r="F175" s="58">
        <v>30800</v>
      </c>
      <c r="G175" s="58">
        <v>30750</v>
      </c>
    </row>
    <row r="176" spans="1:7" ht="15.75">
      <c r="A176" s="116" t="s">
        <v>299</v>
      </c>
      <c r="B176" s="139"/>
      <c r="C176" s="54"/>
      <c r="D176" s="23"/>
      <c r="E176" s="23"/>
      <c r="F176" s="134"/>
      <c r="G176" s="134"/>
    </row>
    <row r="177" spans="1:7" ht="15.75">
      <c r="A177" s="137" t="s">
        <v>302</v>
      </c>
      <c r="B177" s="139" t="s">
        <v>31</v>
      </c>
      <c r="C177" s="54">
        <v>9628</v>
      </c>
      <c r="D177" s="23">
        <v>9409</v>
      </c>
      <c r="E177" s="23">
        <v>9650</v>
      </c>
      <c r="F177" s="58">
        <v>9800</v>
      </c>
      <c r="G177" s="58">
        <v>9750</v>
      </c>
    </row>
    <row r="178" spans="1:7" ht="15.75">
      <c r="A178" s="89" t="s">
        <v>17</v>
      </c>
      <c r="B178" s="139"/>
      <c r="C178" s="54"/>
      <c r="D178" s="23"/>
      <c r="E178" s="23"/>
      <c r="F178" s="58"/>
      <c r="G178" s="58"/>
    </row>
    <row r="179" spans="1:7" ht="30">
      <c r="A179" s="125" t="s">
        <v>293</v>
      </c>
      <c r="B179" s="139" t="s">
        <v>31</v>
      </c>
      <c r="C179" s="54">
        <v>9628</v>
      </c>
      <c r="D179" s="23">
        <v>9409</v>
      </c>
      <c r="E179" s="23">
        <v>9650</v>
      </c>
      <c r="F179" s="58">
        <v>9800</v>
      </c>
      <c r="G179" s="58">
        <v>9750</v>
      </c>
    </row>
    <row r="180" spans="1:7" ht="15.75">
      <c r="A180" s="290" t="s">
        <v>303</v>
      </c>
      <c r="B180" s="291"/>
      <c r="C180" s="291"/>
      <c r="D180" s="291"/>
      <c r="E180" s="291"/>
      <c r="F180" s="291"/>
      <c r="G180" s="292"/>
    </row>
    <row r="181" spans="1:7" ht="28.5" customHeight="1">
      <c r="A181" s="140" t="s">
        <v>332</v>
      </c>
      <c r="B181" s="61"/>
      <c r="C181" s="23"/>
      <c r="D181" s="23"/>
      <c r="E181" s="23"/>
      <c r="F181" s="134"/>
      <c r="G181" s="134"/>
    </row>
    <row r="182" spans="1:7" ht="15.75">
      <c r="A182" s="141" t="s">
        <v>24</v>
      </c>
      <c r="B182" s="61"/>
      <c r="C182" s="23"/>
      <c r="D182" s="23"/>
      <c r="E182" s="23"/>
      <c r="F182" s="134"/>
      <c r="G182" s="134"/>
    </row>
    <row r="183" spans="1:7" ht="15.75">
      <c r="A183" s="142" t="s">
        <v>26</v>
      </c>
      <c r="B183" s="61" t="s">
        <v>125</v>
      </c>
      <c r="C183" s="37">
        <f aca="true" t="shared" si="0" ref="C183:G184">C189+C194+C199</f>
        <v>25044</v>
      </c>
      <c r="D183" s="37">
        <f t="shared" si="0"/>
        <v>25698</v>
      </c>
      <c r="E183" s="37">
        <f t="shared" si="0"/>
        <v>25730</v>
      </c>
      <c r="F183" s="37">
        <f t="shared" si="0"/>
        <v>25760</v>
      </c>
      <c r="G183" s="37">
        <f t="shared" si="0"/>
        <v>25820</v>
      </c>
    </row>
    <row r="184" spans="1:7" ht="15.75">
      <c r="A184" s="142" t="s">
        <v>27</v>
      </c>
      <c r="B184" s="61" t="s">
        <v>125</v>
      </c>
      <c r="C184" s="37">
        <f t="shared" si="0"/>
        <v>7988</v>
      </c>
      <c r="D184" s="37">
        <f t="shared" si="0"/>
        <v>7964</v>
      </c>
      <c r="E184" s="37">
        <f t="shared" si="0"/>
        <v>7980</v>
      </c>
      <c r="F184" s="37">
        <f t="shared" si="0"/>
        <v>7990</v>
      </c>
      <c r="G184" s="37">
        <f t="shared" si="0"/>
        <v>8015</v>
      </c>
    </row>
    <row r="185" spans="1:7" ht="15.75">
      <c r="A185" s="142" t="s">
        <v>304</v>
      </c>
      <c r="B185" s="61" t="s">
        <v>125</v>
      </c>
      <c r="C185" s="37">
        <v>7988</v>
      </c>
      <c r="D185" s="37">
        <v>7964</v>
      </c>
      <c r="E185" s="37">
        <v>7980</v>
      </c>
      <c r="F185" s="37">
        <v>7990</v>
      </c>
      <c r="G185" s="37">
        <v>8015</v>
      </c>
    </row>
    <row r="186" spans="1:12" ht="15.75">
      <c r="A186" s="142" t="s">
        <v>28</v>
      </c>
      <c r="B186" s="61" t="s">
        <v>125</v>
      </c>
      <c r="C186" s="37">
        <f aca="true" t="shared" si="1" ref="C186:G187">C191+C196+C201</f>
        <v>25878</v>
      </c>
      <c r="D186" s="37">
        <f t="shared" si="1"/>
        <v>25243</v>
      </c>
      <c r="E186" s="37">
        <f t="shared" si="1"/>
        <v>24858</v>
      </c>
      <c r="F186" s="37">
        <f t="shared" si="1"/>
        <v>24850</v>
      </c>
      <c r="G186" s="37">
        <f t="shared" si="1"/>
        <v>24740</v>
      </c>
      <c r="H186" s="10"/>
      <c r="I186" s="10"/>
      <c r="J186" s="10"/>
      <c r="K186" s="10"/>
      <c r="L186" s="7"/>
    </row>
    <row r="187" spans="1:7" ht="15.75">
      <c r="A187" s="142" t="s">
        <v>29</v>
      </c>
      <c r="B187" s="143" t="s">
        <v>129</v>
      </c>
      <c r="C187" s="37">
        <f t="shared" si="1"/>
        <v>595.3</v>
      </c>
      <c r="D187" s="37">
        <f t="shared" si="1"/>
        <v>599.4</v>
      </c>
      <c r="E187" s="37">
        <f t="shared" si="1"/>
        <v>649.5</v>
      </c>
      <c r="F187" s="37">
        <f t="shared" si="1"/>
        <v>749.8</v>
      </c>
      <c r="G187" s="37">
        <f t="shared" si="1"/>
        <v>850</v>
      </c>
    </row>
    <row r="188" spans="1:7" ht="15.75">
      <c r="A188" s="141" t="s">
        <v>172</v>
      </c>
      <c r="B188" s="61"/>
      <c r="C188" s="132"/>
      <c r="D188" s="132"/>
      <c r="E188" s="132"/>
      <c r="F188" s="144"/>
      <c r="G188" s="144"/>
    </row>
    <row r="189" spans="1:7" ht="15.75">
      <c r="A189" s="142" t="s">
        <v>26</v>
      </c>
      <c r="B189" s="61" t="s">
        <v>125</v>
      </c>
      <c r="C189" s="23">
        <v>21670</v>
      </c>
      <c r="D189" s="23">
        <v>22252</v>
      </c>
      <c r="E189" s="23">
        <v>22280</v>
      </c>
      <c r="F189" s="58">
        <v>22300</v>
      </c>
      <c r="G189" s="58">
        <v>22350</v>
      </c>
    </row>
    <row r="190" spans="1:7" ht="15.75">
      <c r="A190" s="142" t="s">
        <v>27</v>
      </c>
      <c r="B190" s="61" t="s">
        <v>125</v>
      </c>
      <c r="C190" s="23">
        <v>6788</v>
      </c>
      <c r="D190" s="23">
        <v>6826</v>
      </c>
      <c r="E190" s="23">
        <v>6830</v>
      </c>
      <c r="F190" s="58">
        <v>6840</v>
      </c>
      <c r="G190" s="58">
        <v>6850</v>
      </c>
    </row>
    <row r="191" spans="1:7" ht="15.75">
      <c r="A191" s="142" t="s">
        <v>28</v>
      </c>
      <c r="B191" s="61" t="s">
        <v>125</v>
      </c>
      <c r="C191" s="23">
        <v>24053</v>
      </c>
      <c r="D191" s="23">
        <v>23849</v>
      </c>
      <c r="E191" s="23">
        <v>23500</v>
      </c>
      <c r="F191" s="58">
        <v>23500</v>
      </c>
      <c r="G191" s="58">
        <v>23400</v>
      </c>
    </row>
    <row r="192" spans="1:7" ht="15.75">
      <c r="A192" s="142" t="s">
        <v>29</v>
      </c>
      <c r="B192" s="143" t="s">
        <v>129</v>
      </c>
      <c r="C192" s="23">
        <v>546</v>
      </c>
      <c r="D192" s="23">
        <v>550</v>
      </c>
      <c r="E192" s="23">
        <v>600</v>
      </c>
      <c r="F192" s="58">
        <v>700</v>
      </c>
      <c r="G192" s="58">
        <v>800</v>
      </c>
    </row>
    <row r="193" spans="1:7" ht="15.75">
      <c r="A193" s="141" t="s">
        <v>171</v>
      </c>
      <c r="B193" s="61"/>
      <c r="C193" s="23"/>
      <c r="D193" s="23"/>
      <c r="E193" s="23"/>
      <c r="F193" s="134"/>
      <c r="G193" s="134"/>
    </row>
    <row r="194" spans="1:7" ht="15.75">
      <c r="A194" s="142" t="s">
        <v>26</v>
      </c>
      <c r="B194" s="61" t="s">
        <v>125</v>
      </c>
      <c r="C194" s="23">
        <v>2372</v>
      </c>
      <c r="D194" s="23">
        <v>2418</v>
      </c>
      <c r="E194" s="23">
        <v>2420</v>
      </c>
      <c r="F194" s="58">
        <v>2425</v>
      </c>
      <c r="G194" s="58">
        <v>2430</v>
      </c>
    </row>
    <row r="195" spans="1:7" ht="15.75">
      <c r="A195" s="142" t="s">
        <v>30</v>
      </c>
      <c r="B195" s="61" t="s">
        <v>125</v>
      </c>
      <c r="C195" s="23">
        <v>675</v>
      </c>
      <c r="D195" s="23">
        <v>660</v>
      </c>
      <c r="E195" s="23">
        <v>670</v>
      </c>
      <c r="F195" s="58">
        <v>670</v>
      </c>
      <c r="G195" s="58">
        <v>675</v>
      </c>
    </row>
    <row r="196" spans="1:7" ht="15.75">
      <c r="A196" s="142" t="s">
        <v>28</v>
      </c>
      <c r="B196" s="61" t="s">
        <v>125</v>
      </c>
      <c r="C196" s="23">
        <v>1812</v>
      </c>
      <c r="D196" s="23">
        <v>1388</v>
      </c>
      <c r="E196" s="23">
        <v>1350</v>
      </c>
      <c r="F196" s="58">
        <v>1340</v>
      </c>
      <c r="G196" s="58">
        <v>1330</v>
      </c>
    </row>
    <row r="197" spans="1:7" ht="15.75">
      <c r="A197" s="142" t="s">
        <v>29</v>
      </c>
      <c r="B197" s="143" t="s">
        <v>129</v>
      </c>
      <c r="C197" s="23">
        <v>49.3</v>
      </c>
      <c r="D197" s="23">
        <v>49.4</v>
      </c>
      <c r="E197" s="23">
        <v>49.5</v>
      </c>
      <c r="F197" s="58">
        <v>49.8</v>
      </c>
      <c r="G197" s="58">
        <v>50</v>
      </c>
    </row>
    <row r="198" spans="1:7" ht="30">
      <c r="A198" s="145" t="s">
        <v>43</v>
      </c>
      <c r="B198" s="61"/>
      <c r="C198" s="23"/>
      <c r="D198" s="23"/>
      <c r="E198" s="23"/>
      <c r="F198" s="134"/>
      <c r="G198" s="134"/>
    </row>
    <row r="199" spans="1:7" ht="15.75">
      <c r="A199" s="142" t="s">
        <v>26</v>
      </c>
      <c r="B199" s="61" t="s">
        <v>125</v>
      </c>
      <c r="C199" s="23">
        <v>1002</v>
      </c>
      <c r="D199" s="23">
        <v>1028</v>
      </c>
      <c r="E199" s="23">
        <v>1030</v>
      </c>
      <c r="F199" s="58">
        <v>1035</v>
      </c>
      <c r="G199" s="58">
        <v>1040</v>
      </c>
    </row>
    <row r="200" spans="1:7" ht="15.75">
      <c r="A200" s="142" t="s">
        <v>30</v>
      </c>
      <c r="B200" s="61" t="s">
        <v>125</v>
      </c>
      <c r="C200" s="23">
        <v>525</v>
      </c>
      <c r="D200" s="23">
        <v>478</v>
      </c>
      <c r="E200" s="23">
        <v>480</v>
      </c>
      <c r="F200" s="58">
        <v>480</v>
      </c>
      <c r="G200" s="58">
        <v>490</v>
      </c>
    </row>
    <row r="201" spans="1:7" ht="15.75">
      <c r="A201" s="142" t="s">
        <v>28</v>
      </c>
      <c r="B201" s="61" t="s">
        <v>125</v>
      </c>
      <c r="C201" s="23">
        <v>13</v>
      </c>
      <c r="D201" s="23">
        <v>6</v>
      </c>
      <c r="E201" s="23">
        <v>8</v>
      </c>
      <c r="F201" s="146">
        <v>10</v>
      </c>
      <c r="G201" s="146">
        <v>10</v>
      </c>
    </row>
    <row r="202" spans="1:7" ht="15.75">
      <c r="A202" s="142" t="s">
        <v>29</v>
      </c>
      <c r="B202" s="143" t="s">
        <v>129</v>
      </c>
      <c r="C202" s="23"/>
      <c r="D202" s="23"/>
      <c r="E202" s="23"/>
      <c r="F202" s="134"/>
      <c r="G202" s="134"/>
    </row>
    <row r="203" spans="1:7" ht="15.75">
      <c r="A203" s="142"/>
      <c r="B203" s="143"/>
      <c r="C203" s="23"/>
      <c r="D203" s="23"/>
      <c r="E203" s="23"/>
      <c r="F203" s="134"/>
      <c r="G203" s="134"/>
    </row>
    <row r="204" spans="1:7" ht="28.5">
      <c r="A204" s="126" t="s">
        <v>305</v>
      </c>
      <c r="B204" s="147"/>
      <c r="C204" s="147"/>
      <c r="D204" s="147"/>
      <c r="E204" s="148"/>
      <c r="F204" s="134"/>
      <c r="G204" s="134"/>
    </row>
    <row r="205" spans="1:7" ht="28.5">
      <c r="A205" s="126" t="s">
        <v>306</v>
      </c>
      <c r="B205" s="54"/>
      <c r="C205" s="126">
        <f>C208+C224+C225</f>
        <v>15100</v>
      </c>
      <c r="D205" s="126">
        <f>D208+D224+D225</f>
        <v>15110</v>
      </c>
      <c r="E205" s="126">
        <f>E208+E224+E225</f>
        <v>15430</v>
      </c>
      <c r="F205" s="126">
        <f>F208+F224+F225</f>
        <v>16435</v>
      </c>
      <c r="G205" s="126">
        <f>G208+G224+G225</f>
        <v>17135</v>
      </c>
    </row>
    <row r="206" spans="1:7" ht="15.75">
      <c r="A206" s="129" t="s">
        <v>292</v>
      </c>
      <c r="B206" s="54" t="s">
        <v>49</v>
      </c>
      <c r="C206" s="54"/>
      <c r="D206" s="54"/>
      <c r="E206" s="23"/>
      <c r="F206" s="58"/>
      <c r="G206" s="58"/>
    </row>
    <row r="207" spans="1:7" ht="15.75">
      <c r="A207" s="124" t="s">
        <v>17</v>
      </c>
      <c r="B207" s="54"/>
      <c r="C207" s="54"/>
      <c r="D207" s="54"/>
      <c r="E207" s="23"/>
      <c r="F207" s="58"/>
      <c r="G207" s="58"/>
    </row>
    <row r="208" spans="1:7" ht="30">
      <c r="A208" s="125" t="s">
        <v>293</v>
      </c>
      <c r="B208" s="118" t="s">
        <v>49</v>
      </c>
      <c r="C208" s="126">
        <v>13473</v>
      </c>
      <c r="D208" s="126">
        <v>13480</v>
      </c>
      <c r="E208" s="127">
        <v>13800</v>
      </c>
      <c r="F208" s="128">
        <v>14800</v>
      </c>
      <c r="G208" s="128">
        <v>15500</v>
      </c>
    </row>
    <row r="209" spans="1:7" ht="15.75" hidden="1">
      <c r="A209" s="129" t="s">
        <v>307</v>
      </c>
      <c r="B209" s="118"/>
      <c r="C209" s="118"/>
      <c r="D209" s="118"/>
      <c r="E209" s="37"/>
      <c r="F209" s="149"/>
      <c r="G209" s="149"/>
    </row>
    <row r="210" spans="1:7" ht="15.75" hidden="1">
      <c r="A210" s="130" t="s">
        <v>322</v>
      </c>
      <c r="B210" s="130" t="s">
        <v>49</v>
      </c>
      <c r="C210" s="130">
        <v>150</v>
      </c>
      <c r="D210" s="130">
        <v>152</v>
      </c>
      <c r="E210" s="132">
        <v>152</v>
      </c>
      <c r="F210" s="133">
        <v>153</v>
      </c>
      <c r="G210" s="133">
        <v>153</v>
      </c>
    </row>
    <row r="211" spans="1:7" ht="15.75" hidden="1">
      <c r="A211" s="130" t="s">
        <v>235</v>
      </c>
      <c r="B211" s="130" t="s">
        <v>49</v>
      </c>
      <c r="C211" s="130">
        <v>149.6</v>
      </c>
      <c r="D211" s="130">
        <v>149.6</v>
      </c>
      <c r="E211" s="132">
        <v>150</v>
      </c>
      <c r="F211" s="133">
        <v>150.7</v>
      </c>
      <c r="G211" s="133">
        <v>160</v>
      </c>
    </row>
    <row r="212" spans="1:7" ht="15.75" hidden="1">
      <c r="A212" s="130" t="s">
        <v>236</v>
      </c>
      <c r="B212" s="130" t="s">
        <v>49</v>
      </c>
      <c r="C212" s="130">
        <v>95</v>
      </c>
      <c r="D212" s="130">
        <v>101</v>
      </c>
      <c r="E212" s="132">
        <v>101</v>
      </c>
      <c r="F212" s="133">
        <v>101</v>
      </c>
      <c r="G212" s="133">
        <v>101</v>
      </c>
    </row>
    <row r="213" spans="1:7" ht="15.75" hidden="1">
      <c r="A213" s="130" t="s">
        <v>238</v>
      </c>
      <c r="B213" s="130" t="s">
        <v>49</v>
      </c>
      <c r="C213" s="130">
        <v>766</v>
      </c>
      <c r="D213" s="130">
        <v>770</v>
      </c>
      <c r="E213" s="132">
        <v>775</v>
      </c>
      <c r="F213" s="133">
        <v>780</v>
      </c>
      <c r="G213" s="133">
        <v>780</v>
      </c>
    </row>
    <row r="214" spans="1:7" ht="15.75" hidden="1">
      <c r="A214" s="130" t="s">
        <v>271</v>
      </c>
      <c r="B214" s="130" t="s">
        <v>49</v>
      </c>
      <c r="C214" s="130">
        <v>310</v>
      </c>
      <c r="D214" s="130">
        <v>250</v>
      </c>
      <c r="E214" s="132">
        <v>250</v>
      </c>
      <c r="F214" s="133">
        <v>250</v>
      </c>
      <c r="G214" s="133">
        <v>250</v>
      </c>
    </row>
    <row r="215" spans="1:7" ht="15.75" hidden="1">
      <c r="A215" s="130" t="s">
        <v>324</v>
      </c>
      <c r="B215" s="130" t="s">
        <v>49</v>
      </c>
      <c r="C215" s="130">
        <v>997.4</v>
      </c>
      <c r="D215" s="130">
        <v>1001</v>
      </c>
      <c r="E215" s="132">
        <v>1003</v>
      </c>
      <c r="F215" s="133">
        <v>1003</v>
      </c>
      <c r="G215" s="133">
        <v>1003</v>
      </c>
    </row>
    <row r="216" spans="1:7" ht="15.75" hidden="1">
      <c r="A216" s="130" t="s">
        <v>268</v>
      </c>
      <c r="B216" s="130" t="s">
        <v>49</v>
      </c>
      <c r="C216" s="130">
        <v>177</v>
      </c>
      <c r="D216" s="130">
        <v>177</v>
      </c>
      <c r="E216" s="132">
        <v>177</v>
      </c>
      <c r="F216" s="133">
        <v>181</v>
      </c>
      <c r="G216" s="133">
        <v>185</v>
      </c>
    </row>
    <row r="217" spans="1:7" ht="15.75" hidden="1">
      <c r="A217" s="130" t="s">
        <v>272</v>
      </c>
      <c r="B217" s="130" t="s">
        <v>49</v>
      </c>
      <c r="C217" s="130">
        <v>359.6</v>
      </c>
      <c r="D217" s="130">
        <v>360</v>
      </c>
      <c r="E217" s="132">
        <v>360</v>
      </c>
      <c r="F217" s="133">
        <v>360</v>
      </c>
      <c r="G217" s="133">
        <v>360</v>
      </c>
    </row>
    <row r="218" spans="1:7" ht="15.75" hidden="1">
      <c r="A218" s="130" t="s">
        <v>286</v>
      </c>
      <c r="B218" s="130" t="s">
        <v>49</v>
      </c>
      <c r="C218" s="130">
        <v>17</v>
      </c>
      <c r="D218" s="130">
        <v>32</v>
      </c>
      <c r="E218" s="132">
        <v>34</v>
      </c>
      <c r="F218" s="133">
        <v>36</v>
      </c>
      <c r="G218" s="133">
        <v>38</v>
      </c>
    </row>
    <row r="219" spans="1:7" ht="15.75" hidden="1">
      <c r="A219" s="130" t="s">
        <v>325</v>
      </c>
      <c r="B219" s="130" t="s">
        <v>49</v>
      </c>
      <c r="C219" s="130">
        <v>162</v>
      </c>
      <c r="D219" s="130">
        <v>163</v>
      </c>
      <c r="E219" s="132">
        <v>165</v>
      </c>
      <c r="F219" s="133">
        <v>167</v>
      </c>
      <c r="G219" s="133">
        <v>170</v>
      </c>
    </row>
    <row r="220" spans="1:7" ht="15.75" hidden="1">
      <c r="A220" s="130" t="s">
        <v>237</v>
      </c>
      <c r="B220" s="130" t="s">
        <v>49</v>
      </c>
      <c r="C220" s="130">
        <v>491.8</v>
      </c>
      <c r="D220" s="130">
        <v>492.8</v>
      </c>
      <c r="E220" s="132">
        <v>493.8</v>
      </c>
      <c r="F220" s="133">
        <v>494.8</v>
      </c>
      <c r="G220" s="133">
        <v>495.8</v>
      </c>
    </row>
    <row r="221" spans="1:7" ht="15.75" hidden="1">
      <c r="A221" s="130" t="s">
        <v>248</v>
      </c>
      <c r="B221" s="130" t="s">
        <v>49</v>
      </c>
      <c r="C221" s="130">
        <v>70</v>
      </c>
      <c r="D221" s="130">
        <v>70</v>
      </c>
      <c r="E221" s="132">
        <v>70</v>
      </c>
      <c r="F221" s="133">
        <v>71</v>
      </c>
      <c r="G221" s="133">
        <v>72</v>
      </c>
    </row>
    <row r="222" spans="1:7" ht="15.75" hidden="1">
      <c r="A222" s="130" t="s">
        <v>328</v>
      </c>
      <c r="B222" s="130" t="s">
        <v>49</v>
      </c>
      <c r="C222" s="130">
        <v>8647</v>
      </c>
      <c r="D222" s="130">
        <v>9000</v>
      </c>
      <c r="E222" s="132">
        <v>10000</v>
      </c>
      <c r="F222" s="133">
        <v>11000</v>
      </c>
      <c r="G222" s="133">
        <v>11500</v>
      </c>
    </row>
    <row r="223" spans="1:7" ht="15.75" hidden="1">
      <c r="A223" s="129"/>
      <c r="B223" s="54"/>
      <c r="C223" s="54"/>
      <c r="D223" s="54"/>
      <c r="E223" s="23"/>
      <c r="F223" s="58"/>
      <c r="G223" s="58"/>
    </row>
    <row r="224" spans="1:7" ht="15.75">
      <c r="A224" s="150" t="s">
        <v>308</v>
      </c>
      <c r="B224" s="54" t="s">
        <v>49</v>
      </c>
      <c r="C224" s="126">
        <v>1486</v>
      </c>
      <c r="D224" s="126">
        <v>1488</v>
      </c>
      <c r="E224" s="127">
        <v>1488</v>
      </c>
      <c r="F224" s="128">
        <v>1490</v>
      </c>
      <c r="G224" s="128">
        <v>1490</v>
      </c>
    </row>
    <row r="225" spans="1:7" ht="30">
      <c r="A225" s="150" t="s">
        <v>309</v>
      </c>
      <c r="B225" s="54" t="s">
        <v>49</v>
      </c>
      <c r="C225" s="126">
        <v>141</v>
      </c>
      <c r="D225" s="126">
        <v>142</v>
      </c>
      <c r="E225" s="127">
        <v>142</v>
      </c>
      <c r="F225" s="128">
        <v>145</v>
      </c>
      <c r="G225" s="128">
        <v>145</v>
      </c>
    </row>
    <row r="226" spans="1:7" ht="15.75">
      <c r="A226" s="126" t="s">
        <v>310</v>
      </c>
      <c r="B226" s="54"/>
      <c r="C226" s="118"/>
      <c r="D226" s="118"/>
      <c r="E226" s="37"/>
      <c r="F226" s="149"/>
      <c r="G226" s="149"/>
    </row>
    <row r="227" spans="1:7" ht="15.75">
      <c r="A227" s="129" t="s">
        <v>292</v>
      </c>
      <c r="B227" s="54" t="s">
        <v>49</v>
      </c>
      <c r="C227" s="126">
        <f>C229+C244+C245</f>
        <v>48939</v>
      </c>
      <c r="D227" s="126">
        <f>D229+D244+D245</f>
        <v>48863</v>
      </c>
      <c r="E227" s="126">
        <f>E229+E244+E245</f>
        <v>48873</v>
      </c>
      <c r="F227" s="126">
        <f>F229+F244+F245</f>
        <v>48980</v>
      </c>
      <c r="G227" s="126">
        <f>G229+G244+G245</f>
        <v>49025</v>
      </c>
    </row>
    <row r="228" spans="1:7" ht="15.75">
      <c r="A228" s="124" t="s">
        <v>17</v>
      </c>
      <c r="B228" s="151"/>
      <c r="C228" s="137"/>
      <c r="D228" s="137"/>
      <c r="E228" s="149"/>
      <c r="F228" s="149"/>
      <c r="G228" s="149"/>
    </row>
    <row r="229" spans="1:7" ht="30">
      <c r="A229" s="125" t="s">
        <v>293</v>
      </c>
      <c r="B229" s="152" t="s">
        <v>49</v>
      </c>
      <c r="C229" s="126">
        <v>42559</v>
      </c>
      <c r="D229" s="153">
        <v>42580</v>
      </c>
      <c r="E229" s="128">
        <v>42590</v>
      </c>
      <c r="F229" s="128">
        <v>42690</v>
      </c>
      <c r="G229" s="128">
        <v>42750</v>
      </c>
    </row>
    <row r="230" spans="1:7" ht="15.75" hidden="1">
      <c r="A230" s="129" t="s">
        <v>307</v>
      </c>
      <c r="B230" s="151"/>
      <c r="C230" s="60"/>
      <c r="D230" s="60"/>
      <c r="E230" s="58"/>
      <c r="F230" s="58"/>
      <c r="G230" s="58"/>
    </row>
    <row r="231" spans="1:7" ht="15.75" hidden="1">
      <c r="A231" s="130" t="s">
        <v>322</v>
      </c>
      <c r="B231" s="154" t="s">
        <v>49</v>
      </c>
      <c r="C231" s="89">
        <v>4415</v>
      </c>
      <c r="D231" s="89">
        <v>4418</v>
      </c>
      <c r="E231" s="133">
        <v>4419</v>
      </c>
      <c r="F231" s="133">
        <v>4419</v>
      </c>
      <c r="G231" s="133">
        <v>4419</v>
      </c>
    </row>
    <row r="232" spans="1:7" ht="15.75" hidden="1">
      <c r="A232" s="130" t="s">
        <v>235</v>
      </c>
      <c r="B232" s="154" t="s">
        <v>49</v>
      </c>
      <c r="C232" s="89">
        <v>2716</v>
      </c>
      <c r="D232" s="89">
        <v>2700</v>
      </c>
      <c r="E232" s="133">
        <v>2710</v>
      </c>
      <c r="F232" s="133">
        <v>2720</v>
      </c>
      <c r="G232" s="133">
        <v>2730</v>
      </c>
    </row>
    <row r="233" spans="1:7" ht="15.75" hidden="1">
      <c r="A233" s="130" t="s">
        <v>236</v>
      </c>
      <c r="B233" s="154" t="s">
        <v>49</v>
      </c>
      <c r="C233" s="89">
        <v>2677</v>
      </c>
      <c r="D233" s="89">
        <v>2870</v>
      </c>
      <c r="E233" s="133">
        <v>2870</v>
      </c>
      <c r="F233" s="133">
        <v>2870</v>
      </c>
      <c r="G233" s="133">
        <v>2870</v>
      </c>
    </row>
    <row r="234" spans="1:7" ht="15.75" hidden="1">
      <c r="A234" s="130" t="s">
        <v>238</v>
      </c>
      <c r="B234" s="154" t="s">
        <v>49</v>
      </c>
      <c r="C234" s="89">
        <v>4017</v>
      </c>
      <c r="D234" s="89">
        <v>4017</v>
      </c>
      <c r="E234" s="133">
        <v>4068</v>
      </c>
      <c r="F234" s="133">
        <v>4068</v>
      </c>
      <c r="G234" s="133">
        <v>4068</v>
      </c>
    </row>
    <row r="235" spans="1:7" ht="15.75" hidden="1">
      <c r="A235" s="130" t="s">
        <v>271</v>
      </c>
      <c r="B235" s="154" t="s">
        <v>49</v>
      </c>
      <c r="C235" s="89">
        <v>3498</v>
      </c>
      <c r="D235" s="89">
        <v>3500</v>
      </c>
      <c r="E235" s="133">
        <v>3500</v>
      </c>
      <c r="F235" s="133">
        <v>3500</v>
      </c>
      <c r="G235" s="133">
        <v>3500</v>
      </c>
    </row>
    <row r="236" spans="1:7" ht="15.75" hidden="1">
      <c r="A236" s="130" t="s">
        <v>324</v>
      </c>
      <c r="B236" s="154" t="s">
        <v>49</v>
      </c>
      <c r="C236" s="89">
        <v>6899.6</v>
      </c>
      <c r="D236" s="89">
        <v>7100</v>
      </c>
      <c r="E236" s="133">
        <v>7125</v>
      </c>
      <c r="F236" s="133">
        <v>7130</v>
      </c>
      <c r="G236" s="133">
        <v>7130</v>
      </c>
    </row>
    <row r="237" spans="1:7" ht="15.75" hidden="1">
      <c r="A237" s="130" t="s">
        <v>268</v>
      </c>
      <c r="B237" s="154" t="s">
        <v>49</v>
      </c>
      <c r="C237" s="89">
        <v>2754</v>
      </c>
      <c r="D237" s="89">
        <v>2754</v>
      </c>
      <c r="E237" s="133">
        <v>2754</v>
      </c>
      <c r="F237" s="133">
        <v>2754</v>
      </c>
      <c r="G237" s="133">
        <v>2800</v>
      </c>
    </row>
    <row r="238" spans="1:7" ht="15.75" hidden="1">
      <c r="A238" s="130" t="s">
        <v>272</v>
      </c>
      <c r="B238" s="154" t="s">
        <v>49</v>
      </c>
      <c r="C238" s="89">
        <v>1236.8</v>
      </c>
      <c r="D238" s="89">
        <v>1320</v>
      </c>
      <c r="E238" s="133">
        <v>1322</v>
      </c>
      <c r="F238" s="133">
        <v>1322</v>
      </c>
      <c r="G238" s="133">
        <v>1323</v>
      </c>
    </row>
    <row r="239" spans="1:7" ht="15.75" hidden="1">
      <c r="A239" s="130" t="s">
        <v>286</v>
      </c>
      <c r="B239" s="154" t="s">
        <v>49</v>
      </c>
      <c r="C239" s="89">
        <v>479</v>
      </c>
      <c r="D239" s="89">
        <v>660</v>
      </c>
      <c r="E239" s="133">
        <v>670</v>
      </c>
      <c r="F239" s="133">
        <v>680</v>
      </c>
      <c r="G239" s="133">
        <v>700</v>
      </c>
    </row>
    <row r="240" spans="1:7" ht="15.75" hidden="1">
      <c r="A240" s="130" t="s">
        <v>325</v>
      </c>
      <c r="B240" s="154" t="s">
        <v>49</v>
      </c>
      <c r="C240" s="89">
        <v>2289</v>
      </c>
      <c r="D240" s="89">
        <v>2310</v>
      </c>
      <c r="E240" s="133">
        <v>2350</v>
      </c>
      <c r="F240" s="133">
        <v>2410</v>
      </c>
      <c r="G240" s="133">
        <v>2450</v>
      </c>
    </row>
    <row r="241" spans="1:7" ht="15.75" hidden="1">
      <c r="A241" s="130" t="s">
        <v>237</v>
      </c>
      <c r="B241" s="154" t="s">
        <v>49</v>
      </c>
      <c r="C241" s="89">
        <v>3461.7</v>
      </c>
      <c r="D241" s="89">
        <v>4500</v>
      </c>
      <c r="E241" s="133">
        <v>4550</v>
      </c>
      <c r="F241" s="133">
        <v>4560</v>
      </c>
      <c r="G241" s="133">
        <v>4560</v>
      </c>
    </row>
    <row r="242" spans="1:7" ht="15.75" hidden="1">
      <c r="A242" s="130" t="s">
        <v>248</v>
      </c>
      <c r="B242" s="154" t="s">
        <v>49</v>
      </c>
      <c r="C242" s="89">
        <v>1469</v>
      </c>
      <c r="D242" s="89">
        <v>1470</v>
      </c>
      <c r="E242" s="133">
        <v>1470</v>
      </c>
      <c r="F242" s="133">
        <v>1472</v>
      </c>
      <c r="G242" s="133">
        <v>1475</v>
      </c>
    </row>
    <row r="243" spans="1:7" ht="15.75" hidden="1">
      <c r="A243" s="129"/>
      <c r="B243" s="151"/>
      <c r="C243" s="60"/>
      <c r="D243" s="60"/>
      <c r="E243" s="58"/>
      <c r="F243" s="58"/>
      <c r="G243" s="58"/>
    </row>
    <row r="244" spans="1:7" ht="15.75">
      <c r="A244" s="150" t="s">
        <v>308</v>
      </c>
      <c r="B244" s="152" t="s">
        <v>49</v>
      </c>
      <c r="C244" s="153">
        <v>3764</v>
      </c>
      <c r="D244" s="153">
        <v>3765</v>
      </c>
      <c r="E244" s="128">
        <v>3765</v>
      </c>
      <c r="F244" s="128">
        <v>3770</v>
      </c>
      <c r="G244" s="128">
        <v>3775</v>
      </c>
    </row>
    <row r="245" spans="1:7" ht="30">
      <c r="A245" s="150" t="s">
        <v>309</v>
      </c>
      <c r="B245" s="152" t="s">
        <v>49</v>
      </c>
      <c r="C245" s="153">
        <v>2616</v>
      </c>
      <c r="D245" s="153">
        <v>2518</v>
      </c>
      <c r="E245" s="128">
        <v>2518</v>
      </c>
      <c r="F245" s="128">
        <v>2520</v>
      </c>
      <c r="G245" s="128">
        <v>2500</v>
      </c>
    </row>
    <row r="246" spans="1:7" ht="15.75">
      <c r="A246" s="126" t="s">
        <v>311</v>
      </c>
      <c r="B246" s="151"/>
      <c r="C246" s="137"/>
      <c r="D246" s="137"/>
      <c r="E246" s="149"/>
      <c r="F246" s="149"/>
      <c r="G246" s="149"/>
    </row>
    <row r="247" spans="1:7" ht="15.75">
      <c r="A247" s="60" t="s">
        <v>292</v>
      </c>
      <c r="B247" s="61" t="s">
        <v>25</v>
      </c>
      <c r="C247" s="153">
        <f>C252+C253</f>
        <v>4115</v>
      </c>
      <c r="D247" s="153">
        <f>D252+D253</f>
        <v>4115</v>
      </c>
      <c r="E247" s="153">
        <f>E252+E253</f>
        <v>4118</v>
      </c>
      <c r="F247" s="153">
        <f>F252+F253</f>
        <v>4120</v>
      </c>
      <c r="G247" s="153">
        <f>G252+G253</f>
        <v>4120</v>
      </c>
    </row>
    <row r="248" spans="1:7" ht="15.75">
      <c r="A248" s="124" t="s">
        <v>17</v>
      </c>
      <c r="B248" s="151"/>
      <c r="C248" s="89"/>
      <c r="D248" s="89"/>
      <c r="E248" s="133"/>
      <c r="F248" s="133"/>
      <c r="G248" s="133"/>
    </row>
    <row r="249" spans="1:8" ht="30">
      <c r="A249" s="125" t="s">
        <v>293</v>
      </c>
      <c r="B249" s="61" t="s">
        <v>25</v>
      </c>
      <c r="C249" s="89"/>
      <c r="D249" s="89"/>
      <c r="E249" s="133"/>
      <c r="F249" s="133"/>
      <c r="G249" s="133"/>
      <c r="H249" s="11"/>
    </row>
    <row r="250" spans="1:7" ht="15.75">
      <c r="A250" s="129" t="s">
        <v>307</v>
      </c>
      <c r="B250" s="151"/>
      <c r="C250" s="89"/>
      <c r="D250" s="89"/>
      <c r="E250" s="133"/>
      <c r="F250" s="133"/>
      <c r="G250" s="133"/>
    </row>
    <row r="251" spans="1:7" ht="6.75" customHeight="1">
      <c r="A251" s="129"/>
      <c r="B251" s="151"/>
      <c r="C251" s="89"/>
      <c r="D251" s="89"/>
      <c r="E251" s="133"/>
      <c r="F251" s="133"/>
      <c r="G251" s="133"/>
    </row>
    <row r="252" spans="1:7" ht="15.75">
      <c r="A252" s="150" t="s">
        <v>308</v>
      </c>
      <c r="B252" s="61" t="s">
        <v>25</v>
      </c>
      <c r="C252" s="153">
        <v>4105</v>
      </c>
      <c r="D252" s="153">
        <v>4105</v>
      </c>
      <c r="E252" s="128">
        <v>4107</v>
      </c>
      <c r="F252" s="128">
        <v>4109</v>
      </c>
      <c r="G252" s="128">
        <v>4109</v>
      </c>
    </row>
    <row r="253" spans="1:7" ht="30">
      <c r="A253" s="150" t="s">
        <v>309</v>
      </c>
      <c r="B253" s="61" t="s">
        <v>25</v>
      </c>
      <c r="C253" s="153">
        <v>10</v>
      </c>
      <c r="D253" s="153">
        <v>10</v>
      </c>
      <c r="E253" s="128">
        <v>11</v>
      </c>
      <c r="F253" s="128">
        <v>11</v>
      </c>
      <c r="G253" s="128">
        <v>11</v>
      </c>
    </row>
    <row r="254" spans="1:7" ht="15.75">
      <c r="A254" s="155"/>
      <c r="B254" s="156"/>
      <c r="C254" s="60"/>
      <c r="D254" s="60"/>
      <c r="E254" s="60"/>
      <c r="F254" s="88"/>
      <c r="G254" s="88"/>
    </row>
    <row r="255" spans="1:7" ht="65.25" customHeight="1" hidden="1">
      <c r="A255" s="57" t="s">
        <v>133</v>
      </c>
      <c r="B255" s="56"/>
      <c r="C255" s="55"/>
      <c r="D255" s="55"/>
      <c r="E255" s="55"/>
      <c r="F255" s="55"/>
      <c r="G255" s="55"/>
    </row>
    <row r="256" spans="1:7" ht="16.5" customHeight="1">
      <c r="A256" s="267" t="s">
        <v>249</v>
      </c>
      <c r="B256" s="267"/>
      <c r="C256" s="267"/>
      <c r="D256" s="267"/>
      <c r="E256" s="267"/>
      <c r="F256" s="267"/>
      <c r="G256" s="267"/>
    </row>
    <row r="257" spans="1:11" ht="70.5" customHeight="1">
      <c r="A257" s="115" t="s">
        <v>250</v>
      </c>
      <c r="B257" s="157" t="s">
        <v>41</v>
      </c>
      <c r="C257" s="36">
        <f>C258+C259</f>
        <v>1290063</v>
      </c>
      <c r="D257" s="36">
        <f>D258+D259</f>
        <v>1125113.784</v>
      </c>
      <c r="E257" s="36">
        <f>E258+E259</f>
        <v>1091651.6626776</v>
      </c>
      <c r="F257" s="36">
        <f>F258+F259</f>
        <v>1147462.9670281897</v>
      </c>
      <c r="G257" s="36">
        <f>G258+G259</f>
        <v>1122148.396148162</v>
      </c>
      <c r="H257" s="10"/>
      <c r="I257" s="10"/>
      <c r="J257" s="10"/>
      <c r="K257" s="10"/>
    </row>
    <row r="258" spans="1:11" ht="33" customHeight="1">
      <c r="A258" s="158" t="s">
        <v>251</v>
      </c>
      <c r="B258" s="157" t="s">
        <v>41</v>
      </c>
      <c r="C258" s="36">
        <v>167708</v>
      </c>
      <c r="D258" s="36">
        <f>C258*1.033</f>
        <v>173242.36399999997</v>
      </c>
      <c r="E258" s="36">
        <f>D258*1.053</f>
        <v>182424.20929199996</v>
      </c>
      <c r="F258" s="36">
        <f>E258*1.051</f>
        <v>191727.84396589195</v>
      </c>
      <c r="G258" s="36">
        <f>F258*1.053</f>
        <v>201889.41969608422</v>
      </c>
      <c r="H258" s="10"/>
      <c r="I258" s="10"/>
      <c r="J258" s="10"/>
      <c r="K258" s="10"/>
    </row>
    <row r="259" spans="1:13" ht="61.5" customHeight="1">
      <c r="A259" s="115" t="s">
        <v>252</v>
      </c>
      <c r="B259" s="157" t="s">
        <v>41</v>
      </c>
      <c r="C259" s="36">
        <f>C261+C275+C279+C281+C282+C283+C284+C285+C286+C287+C288+C289+C290+C291+C292+C318+C320+C322+C324</f>
        <v>1122355</v>
      </c>
      <c r="D259" s="36">
        <f>D261+D275+D279+D281+D282+D283+D284+D285+D286+D287+D288+D289+D290+D291+D318+D320+D322+D324</f>
        <v>951871.4199999999</v>
      </c>
      <c r="E259" s="36">
        <f>E261+E275+E279+E281+E283+E282+E284+E285+E286+E287+E288+E289+E290+E291+E318+E320+E322+E324</f>
        <v>909227.4533856</v>
      </c>
      <c r="F259" s="36">
        <f>F261+F275+F279+F281+F282+F283+F284+F285+F286+F287+F288+F289+F290+F291+F318+F320+F322+F324</f>
        <v>955735.1230622977</v>
      </c>
      <c r="G259" s="36">
        <f>G261+G275+G279+G281+G282+G283+G284+G285+G286+G287+G288+G289+G290+G291+G318+G320+G322+G324</f>
        <v>920258.9764520776</v>
      </c>
      <c r="H259" s="10"/>
      <c r="I259" s="10"/>
      <c r="J259" s="10"/>
      <c r="K259" s="10"/>
      <c r="L259" s="14"/>
      <c r="M259" s="14"/>
    </row>
    <row r="260" spans="1:7" ht="45" customHeight="1">
      <c r="A260" s="159" t="s">
        <v>333</v>
      </c>
      <c r="B260" s="8"/>
      <c r="C260" s="36"/>
      <c r="D260" s="36"/>
      <c r="E260" s="36"/>
      <c r="F260" s="36"/>
      <c r="G260" s="36"/>
    </row>
    <row r="261" spans="1:12" ht="36" customHeight="1">
      <c r="A261" s="35" t="s">
        <v>183</v>
      </c>
      <c r="B261" s="157" t="s">
        <v>41</v>
      </c>
      <c r="C261" s="160">
        <v>938667</v>
      </c>
      <c r="D261" s="161">
        <f>C261*0.828</f>
        <v>777216.276</v>
      </c>
      <c r="E261" s="161">
        <f>D261*0.9111</f>
        <v>708121.7490636</v>
      </c>
      <c r="F261" s="161">
        <f>E261*1.0122</f>
        <v>716760.8344021759</v>
      </c>
      <c r="G261" s="161">
        <f>F261*0.99167</f>
        <v>710790.2166516058</v>
      </c>
      <c r="H261" s="11"/>
      <c r="I261" s="11"/>
      <c r="J261" s="11"/>
      <c r="K261" s="11"/>
      <c r="L261" s="11"/>
    </row>
    <row r="262" spans="1:7" ht="16.5" customHeight="1" hidden="1">
      <c r="A262" s="130" t="s">
        <v>322</v>
      </c>
      <c r="B262" s="162" t="s">
        <v>41</v>
      </c>
      <c r="C262" s="132">
        <v>32250</v>
      </c>
      <c r="D262" s="132">
        <v>32300</v>
      </c>
      <c r="E262" s="132">
        <v>32300</v>
      </c>
      <c r="F262" s="133">
        <v>32300</v>
      </c>
      <c r="G262" s="133">
        <v>32300</v>
      </c>
    </row>
    <row r="263" spans="1:7" ht="16.5" customHeight="1" hidden="1">
      <c r="A263" s="130" t="s">
        <v>238</v>
      </c>
      <c r="B263" s="162" t="s">
        <v>41</v>
      </c>
      <c r="C263" s="132">
        <v>114447</v>
      </c>
      <c r="D263" s="132">
        <v>65157</v>
      </c>
      <c r="E263" s="132">
        <v>45152</v>
      </c>
      <c r="F263" s="133">
        <v>45113</v>
      </c>
      <c r="G263" s="133">
        <v>46811</v>
      </c>
    </row>
    <row r="264" spans="1:7" ht="16.5" customHeight="1" hidden="1">
      <c r="A264" s="130" t="s">
        <v>324</v>
      </c>
      <c r="B264" s="162" t="s">
        <v>41</v>
      </c>
      <c r="C264" s="132">
        <v>125304</v>
      </c>
      <c r="D264" s="132">
        <v>126300</v>
      </c>
      <c r="E264" s="132">
        <v>100000</v>
      </c>
      <c r="F264" s="133">
        <v>100000</v>
      </c>
      <c r="G264" s="133">
        <v>100000</v>
      </c>
    </row>
    <row r="265" spans="1:7" ht="16.5" customHeight="1" hidden="1">
      <c r="A265" s="130" t="s">
        <v>253</v>
      </c>
      <c r="B265" s="162" t="s">
        <v>41</v>
      </c>
      <c r="C265" s="132">
        <v>2968</v>
      </c>
      <c r="D265" s="132">
        <v>2500</v>
      </c>
      <c r="E265" s="132">
        <v>3000</v>
      </c>
      <c r="F265" s="133">
        <v>7000</v>
      </c>
      <c r="G265" s="133">
        <v>7000</v>
      </c>
    </row>
    <row r="266" spans="1:7" ht="16.5" customHeight="1" hidden="1">
      <c r="A266" s="130" t="s">
        <v>271</v>
      </c>
      <c r="B266" s="162" t="s">
        <v>41</v>
      </c>
      <c r="C266" s="132">
        <v>21710</v>
      </c>
      <c r="D266" s="132">
        <v>22000</v>
      </c>
      <c r="E266" s="132">
        <v>22000</v>
      </c>
      <c r="F266" s="133">
        <v>22000</v>
      </c>
      <c r="G266" s="133">
        <v>22000</v>
      </c>
    </row>
    <row r="267" spans="1:7" ht="16.5" customHeight="1" hidden="1">
      <c r="A267" s="130" t="s">
        <v>235</v>
      </c>
      <c r="B267" s="162" t="s">
        <v>41</v>
      </c>
      <c r="C267" s="132">
        <v>93706</v>
      </c>
      <c r="D267" s="132">
        <v>40000</v>
      </c>
      <c r="E267" s="132">
        <v>45000</v>
      </c>
      <c r="F267" s="133">
        <v>40000</v>
      </c>
      <c r="G267" s="133">
        <v>45000</v>
      </c>
    </row>
    <row r="268" spans="1:7" ht="16.5" customHeight="1" hidden="1">
      <c r="A268" s="130" t="s">
        <v>237</v>
      </c>
      <c r="B268" s="162" t="s">
        <v>41</v>
      </c>
      <c r="C268" s="132">
        <v>30994</v>
      </c>
      <c r="D268" s="132">
        <v>75000</v>
      </c>
      <c r="E268" s="132">
        <v>40500</v>
      </c>
      <c r="F268" s="133">
        <v>41000</v>
      </c>
      <c r="G268" s="133">
        <v>41500</v>
      </c>
    </row>
    <row r="269" spans="1:7" ht="16.5" customHeight="1" hidden="1">
      <c r="A269" s="130" t="s">
        <v>248</v>
      </c>
      <c r="B269" s="162" t="s">
        <v>41</v>
      </c>
      <c r="C269" s="132">
        <v>4188</v>
      </c>
      <c r="D269" s="132">
        <v>4500</v>
      </c>
      <c r="E269" s="132">
        <v>4500</v>
      </c>
      <c r="F269" s="133">
        <v>4500</v>
      </c>
      <c r="G269" s="133">
        <v>4500</v>
      </c>
    </row>
    <row r="270" spans="1:7" ht="16.5" customHeight="1" hidden="1">
      <c r="A270" s="130" t="s">
        <v>286</v>
      </c>
      <c r="B270" s="162" t="s">
        <v>41</v>
      </c>
      <c r="C270" s="132">
        <v>21929</v>
      </c>
      <c r="D270" s="132">
        <v>24800</v>
      </c>
      <c r="E270" s="132">
        <v>15000</v>
      </c>
      <c r="F270" s="133">
        <v>15000</v>
      </c>
      <c r="G270" s="133">
        <v>18000</v>
      </c>
    </row>
    <row r="271" spans="1:7" ht="16.5" customHeight="1" hidden="1">
      <c r="A271" s="130" t="s">
        <v>236</v>
      </c>
      <c r="B271" s="162" t="s">
        <v>41</v>
      </c>
      <c r="C271" s="132">
        <v>207289</v>
      </c>
      <c r="D271" s="132">
        <v>160000</v>
      </c>
      <c r="E271" s="132">
        <v>180000</v>
      </c>
      <c r="F271" s="133">
        <v>145000</v>
      </c>
      <c r="G271" s="133">
        <v>130000</v>
      </c>
    </row>
    <row r="272" spans="1:7" ht="15" customHeight="1" hidden="1">
      <c r="A272" s="130" t="s">
        <v>325</v>
      </c>
      <c r="B272" s="162" t="s">
        <v>41</v>
      </c>
      <c r="C272" s="132">
        <v>90839</v>
      </c>
      <c r="D272" s="132">
        <v>70000</v>
      </c>
      <c r="E272" s="132">
        <v>72500</v>
      </c>
      <c r="F272" s="133">
        <v>75000</v>
      </c>
      <c r="G272" s="133">
        <v>75000</v>
      </c>
    </row>
    <row r="273" spans="1:7" ht="15" customHeight="1" hidden="1">
      <c r="A273" s="130" t="s">
        <v>328</v>
      </c>
      <c r="B273" s="162" t="s">
        <v>41</v>
      </c>
      <c r="C273" s="132">
        <v>9663</v>
      </c>
      <c r="D273" s="132">
        <v>3000</v>
      </c>
      <c r="E273" s="132">
        <v>10000</v>
      </c>
      <c r="F273" s="133">
        <v>50000</v>
      </c>
      <c r="G273" s="133">
        <v>50000</v>
      </c>
    </row>
    <row r="274" spans="1:7" ht="12" customHeight="1" hidden="1">
      <c r="A274" s="54"/>
      <c r="B274" s="157"/>
      <c r="C274" s="23"/>
      <c r="D274" s="23"/>
      <c r="E274" s="23"/>
      <c r="F274" s="58"/>
      <c r="G274" s="58"/>
    </row>
    <row r="275" spans="1:12" ht="30" customHeight="1">
      <c r="A275" s="163" t="s">
        <v>184</v>
      </c>
      <c r="B275" s="164" t="s">
        <v>41</v>
      </c>
      <c r="C275" s="165">
        <v>63118</v>
      </c>
      <c r="D275" s="165">
        <v>78058</v>
      </c>
      <c r="E275" s="165">
        <f>D275*1.053</f>
        <v>82195.074</v>
      </c>
      <c r="F275" s="165">
        <f>E275*1.051</f>
        <v>86387.02277399998</v>
      </c>
      <c r="G275" s="165">
        <f>F275*1.053</f>
        <v>90965.53498102198</v>
      </c>
      <c r="H275" s="10"/>
      <c r="I275" s="10"/>
      <c r="J275" s="10"/>
      <c r="K275" s="10"/>
      <c r="L275" s="10"/>
    </row>
    <row r="276" spans="1:12" ht="30" customHeight="1" hidden="1">
      <c r="A276" s="166" t="s">
        <v>219</v>
      </c>
      <c r="B276" s="162" t="s">
        <v>41</v>
      </c>
      <c r="C276" s="167">
        <v>20821</v>
      </c>
      <c r="D276" s="167">
        <v>78058</v>
      </c>
      <c r="E276" s="165"/>
      <c r="F276" s="165"/>
      <c r="G276" s="165"/>
      <c r="H276" s="10"/>
      <c r="I276" s="10"/>
      <c r="J276" s="10"/>
      <c r="K276" s="10"/>
      <c r="L276" s="10"/>
    </row>
    <row r="277" spans="1:7" ht="16.5" customHeight="1" hidden="1">
      <c r="A277" s="166" t="s">
        <v>215</v>
      </c>
      <c r="B277" s="162" t="s">
        <v>41</v>
      </c>
      <c r="C277" s="130">
        <v>349314</v>
      </c>
      <c r="D277" s="167">
        <v>0</v>
      </c>
      <c r="E277" s="167">
        <v>0</v>
      </c>
      <c r="F277" s="167">
        <v>0</v>
      </c>
      <c r="G277" s="167">
        <v>0</v>
      </c>
    </row>
    <row r="278" spans="1:7" ht="10.5" customHeight="1">
      <c r="A278" s="166"/>
      <c r="B278" s="162"/>
      <c r="C278" s="167"/>
      <c r="D278" s="167"/>
      <c r="E278" s="167"/>
      <c r="F278" s="167"/>
      <c r="G278" s="167"/>
    </row>
    <row r="279" spans="1:7" ht="47.25" customHeight="1">
      <c r="A279" s="163" t="s">
        <v>199</v>
      </c>
      <c r="B279" s="56" t="s">
        <v>41</v>
      </c>
      <c r="C279" s="165">
        <v>57666</v>
      </c>
      <c r="D279" s="165">
        <f>C279*1.033</f>
        <v>59568.977999999996</v>
      </c>
      <c r="E279" s="165">
        <f>D279*1.053</f>
        <v>62726.13383399999</v>
      </c>
      <c r="F279" s="165">
        <f>E279*1.051</f>
        <v>65925.16665953399</v>
      </c>
      <c r="G279" s="165">
        <f>F279*1.053</f>
        <v>69419.20049248928</v>
      </c>
    </row>
    <row r="280" spans="1:7" ht="16.5" customHeight="1">
      <c r="A280" s="112"/>
      <c r="B280" s="8"/>
      <c r="C280" s="168"/>
      <c r="D280" s="168"/>
      <c r="E280" s="168"/>
      <c r="F280" s="168"/>
      <c r="G280" s="168"/>
    </row>
    <row r="281" spans="1:7" ht="59.25" customHeight="1">
      <c r="A281" s="23" t="s">
        <v>198</v>
      </c>
      <c r="B281" s="157" t="s">
        <v>41</v>
      </c>
      <c r="C281" s="160"/>
      <c r="D281" s="160"/>
      <c r="E281" s="160"/>
      <c r="F281" s="160"/>
      <c r="G281" s="160"/>
    </row>
    <row r="282" spans="1:7" ht="15.75">
      <c r="A282" s="35" t="s">
        <v>185</v>
      </c>
      <c r="B282" s="8" t="s">
        <v>41</v>
      </c>
      <c r="C282" s="160">
        <v>9582</v>
      </c>
      <c r="D282" s="160"/>
      <c r="E282" s="160"/>
      <c r="F282" s="160"/>
      <c r="G282" s="160"/>
    </row>
    <row r="283" spans="1:7" ht="45">
      <c r="A283" s="163" t="s">
        <v>186</v>
      </c>
      <c r="B283" s="56" t="s">
        <v>41</v>
      </c>
      <c r="C283" s="165">
        <v>13661</v>
      </c>
      <c r="D283" s="165">
        <f>C283*1.033</f>
        <v>14111.812999999998</v>
      </c>
      <c r="E283" s="165">
        <f>D283*1.053</f>
        <v>14859.739088999997</v>
      </c>
      <c r="F283" s="165">
        <f>E283*1.051</f>
        <v>15617.585782538996</v>
      </c>
      <c r="G283" s="165">
        <f>F283*1.053</f>
        <v>16445.317829013562</v>
      </c>
    </row>
    <row r="284" spans="1:7" ht="29.25" customHeight="1">
      <c r="A284" s="37" t="s">
        <v>188</v>
      </c>
      <c r="B284" s="56" t="s">
        <v>41</v>
      </c>
      <c r="C284" s="169"/>
      <c r="D284" s="36"/>
      <c r="E284" s="36"/>
      <c r="F284" s="36"/>
      <c r="G284" s="36"/>
    </row>
    <row r="285" spans="1:7" ht="15.75">
      <c r="A285" s="163" t="s">
        <v>187</v>
      </c>
      <c r="B285" s="56" t="s">
        <v>41</v>
      </c>
      <c r="C285" s="169">
        <v>685</v>
      </c>
      <c r="D285" s="36"/>
      <c r="E285" s="36"/>
      <c r="F285" s="36"/>
      <c r="G285" s="36"/>
    </row>
    <row r="286" spans="1:7" ht="30">
      <c r="A286" s="163" t="s">
        <v>189</v>
      </c>
      <c r="B286" s="56" t="s">
        <v>41</v>
      </c>
      <c r="C286" s="169"/>
      <c r="D286" s="36"/>
      <c r="E286" s="36"/>
      <c r="F286" s="36"/>
      <c r="G286" s="36"/>
    </row>
    <row r="287" spans="1:7" ht="30">
      <c r="A287" s="37" t="s">
        <v>190</v>
      </c>
      <c r="B287" s="56" t="s">
        <v>41</v>
      </c>
      <c r="C287" s="170">
        <v>500</v>
      </c>
      <c r="D287" s="171"/>
      <c r="E287" s="171"/>
      <c r="F287" s="171"/>
      <c r="G287" s="160"/>
    </row>
    <row r="288" spans="1:7" ht="30.75" customHeight="1">
      <c r="A288" s="163" t="s">
        <v>191</v>
      </c>
      <c r="B288" s="164" t="s">
        <v>41</v>
      </c>
      <c r="C288" s="169"/>
      <c r="D288" s="36"/>
      <c r="E288" s="36"/>
      <c r="F288" s="36"/>
      <c r="G288" s="36"/>
    </row>
    <row r="289" spans="1:7" ht="30">
      <c r="A289" s="37" t="s">
        <v>200</v>
      </c>
      <c r="B289" s="164" t="s">
        <v>41</v>
      </c>
      <c r="C289" s="169">
        <v>310</v>
      </c>
      <c r="D289" s="36"/>
      <c r="E289" s="36"/>
      <c r="F289" s="36"/>
      <c r="G289" s="36"/>
    </row>
    <row r="290" spans="1:7" ht="45">
      <c r="A290" s="163" t="s">
        <v>192</v>
      </c>
      <c r="B290" s="164" t="s">
        <v>41</v>
      </c>
      <c r="C290" s="169">
        <v>485</v>
      </c>
      <c r="D290" s="36"/>
      <c r="E290" s="36"/>
      <c r="F290" s="36"/>
      <c r="G290" s="36"/>
    </row>
    <row r="291" spans="1:7" ht="45.75" customHeight="1">
      <c r="A291" s="23" t="s">
        <v>193</v>
      </c>
      <c r="B291" s="157" t="s">
        <v>41</v>
      </c>
      <c r="C291" s="160">
        <v>3581</v>
      </c>
      <c r="D291" s="160">
        <f>D292+D303+D314+D317</f>
        <v>4299.173</v>
      </c>
      <c r="E291" s="160">
        <f>E292+E303+E314+E317</f>
        <v>21774.529168999998</v>
      </c>
      <c r="F291" s="160">
        <f>F292+F303+F314+F317</f>
        <v>50711.585856619</v>
      </c>
      <c r="G291" s="160">
        <f>G292+G303+G314+G317</f>
        <v>11510.861807019806</v>
      </c>
    </row>
    <row r="292" spans="1:7" ht="15.75" customHeight="1">
      <c r="A292" s="172" t="s">
        <v>203</v>
      </c>
      <c r="B292" s="273" t="s">
        <v>41</v>
      </c>
      <c r="C292" s="285">
        <f>C298+C300+C301</f>
        <v>0</v>
      </c>
      <c r="D292" s="285">
        <f>D297+D299+D301</f>
        <v>600</v>
      </c>
      <c r="E292" s="285">
        <f>E297+E300</f>
        <v>1321.3</v>
      </c>
      <c r="F292" s="285">
        <f>F298+F300+F301</f>
        <v>4045</v>
      </c>
      <c r="G292" s="285">
        <f>G298+G300+G301</f>
        <v>0</v>
      </c>
    </row>
    <row r="293" spans="1:7" ht="14.25" customHeight="1" thickBot="1">
      <c r="A293" s="173" t="s">
        <v>204</v>
      </c>
      <c r="B293" s="274"/>
      <c r="C293" s="286"/>
      <c r="D293" s="286"/>
      <c r="E293" s="286"/>
      <c r="F293" s="286"/>
      <c r="G293" s="286"/>
    </row>
    <row r="294" spans="1:7" ht="13.5" customHeight="1">
      <c r="A294" s="174" t="s">
        <v>205</v>
      </c>
      <c r="B294" s="175"/>
      <c r="C294" s="176"/>
      <c r="D294" s="176"/>
      <c r="E294" s="177"/>
      <c r="F294" s="176"/>
      <c r="G294" s="176"/>
    </row>
    <row r="295" spans="1:7" ht="19.5" customHeight="1" hidden="1">
      <c r="A295" s="178" t="s">
        <v>240</v>
      </c>
      <c r="B295" s="273" t="s">
        <v>41</v>
      </c>
      <c r="C295" s="283"/>
      <c r="D295" s="283"/>
      <c r="E295" s="283"/>
      <c r="F295" s="283"/>
      <c r="G295" s="179"/>
    </row>
    <row r="296" spans="1:7" ht="15" customHeight="1" hidden="1">
      <c r="A296" s="180" t="s">
        <v>241</v>
      </c>
      <c r="B296" s="282"/>
      <c r="C296" s="284"/>
      <c r="D296" s="284"/>
      <c r="E296" s="284"/>
      <c r="F296" s="284"/>
      <c r="G296" s="181"/>
    </row>
    <row r="297" spans="1:7" ht="18.75" customHeight="1">
      <c r="A297" s="182" t="s">
        <v>212</v>
      </c>
      <c r="B297" s="271" t="s">
        <v>41</v>
      </c>
      <c r="C297" s="179"/>
      <c r="D297" s="179">
        <v>600</v>
      </c>
      <c r="E297" s="179"/>
      <c r="F297" s="179"/>
      <c r="G297" s="179"/>
    </row>
    <row r="298" spans="1:7" ht="16.5" customHeight="1">
      <c r="A298" s="183" t="s">
        <v>213</v>
      </c>
      <c r="B298" s="272"/>
      <c r="C298" s="184"/>
      <c r="D298" s="184"/>
      <c r="E298" s="184"/>
      <c r="F298" s="184"/>
      <c r="G298" s="184"/>
    </row>
    <row r="299" spans="1:7" ht="16.5" customHeight="1">
      <c r="A299" s="185" t="s">
        <v>254</v>
      </c>
      <c r="B299" s="271" t="s">
        <v>41</v>
      </c>
      <c r="C299" s="179"/>
      <c r="D299" s="179"/>
      <c r="E299" s="179"/>
      <c r="F299" s="179"/>
      <c r="G299" s="179"/>
    </row>
    <row r="300" spans="1:7" ht="16.5" customHeight="1">
      <c r="A300" s="186" t="s">
        <v>255</v>
      </c>
      <c r="B300" s="272"/>
      <c r="C300" s="184"/>
      <c r="D300" s="184"/>
      <c r="E300" s="184">
        <v>1321.3</v>
      </c>
      <c r="F300" s="184"/>
      <c r="G300" s="184"/>
    </row>
    <row r="301" spans="1:7" ht="16.5" customHeight="1">
      <c r="A301" s="182" t="s">
        <v>266</v>
      </c>
      <c r="B301" s="271" t="s">
        <v>41</v>
      </c>
      <c r="C301" s="261"/>
      <c r="D301" s="261"/>
      <c r="E301" s="261"/>
      <c r="F301" s="261">
        <v>4045</v>
      </c>
      <c r="G301" s="181"/>
    </row>
    <row r="302" spans="1:7" ht="16.5" customHeight="1">
      <c r="A302" s="186" t="s">
        <v>267</v>
      </c>
      <c r="B302" s="272"/>
      <c r="C302" s="262"/>
      <c r="D302" s="262"/>
      <c r="E302" s="262"/>
      <c r="F302" s="262"/>
      <c r="G302" s="181"/>
    </row>
    <row r="303" spans="1:7" ht="13.5" customHeight="1">
      <c r="A303" s="172" t="s">
        <v>214</v>
      </c>
      <c r="B303" s="273"/>
      <c r="C303" s="280">
        <v>0</v>
      </c>
      <c r="D303" s="280">
        <f>D306+D308+D310</f>
        <v>0</v>
      </c>
      <c r="E303" s="280">
        <f>E306+E308+E310</f>
        <v>0</v>
      </c>
      <c r="F303" s="280">
        <f>F310+F312</f>
        <v>8072.7</v>
      </c>
      <c r="G303" s="280">
        <f>G308</f>
        <v>7200</v>
      </c>
    </row>
    <row r="304" spans="1:7" ht="16.5" customHeight="1" thickBot="1">
      <c r="A304" s="173" t="s">
        <v>204</v>
      </c>
      <c r="B304" s="274"/>
      <c r="C304" s="281"/>
      <c r="D304" s="281"/>
      <c r="E304" s="281"/>
      <c r="F304" s="281"/>
      <c r="G304" s="281"/>
    </row>
    <row r="305" spans="1:7" ht="15.75" customHeight="1">
      <c r="A305" s="174" t="s">
        <v>205</v>
      </c>
      <c r="B305" s="175"/>
      <c r="C305" s="187"/>
      <c r="D305" s="187"/>
      <c r="E305" s="187"/>
      <c r="F305" s="187"/>
      <c r="G305" s="187"/>
    </row>
    <row r="306" spans="1:7" ht="21" customHeight="1" hidden="1">
      <c r="A306" s="178" t="s">
        <v>246</v>
      </c>
      <c r="B306" s="273" t="s">
        <v>41</v>
      </c>
      <c r="C306" s="258"/>
      <c r="D306" s="258"/>
      <c r="E306" s="258"/>
      <c r="F306" s="258"/>
      <c r="G306" s="293"/>
    </row>
    <row r="307" spans="1:7" ht="18" customHeight="1" hidden="1">
      <c r="A307" s="180" t="s">
        <v>247</v>
      </c>
      <c r="B307" s="274"/>
      <c r="C307" s="259"/>
      <c r="D307" s="259"/>
      <c r="E307" s="259"/>
      <c r="F307" s="259"/>
      <c r="G307" s="294"/>
    </row>
    <row r="308" spans="1:7" ht="17.25" customHeight="1">
      <c r="A308" s="178" t="s">
        <v>320</v>
      </c>
      <c r="B308" s="273" t="s">
        <v>41</v>
      </c>
      <c r="C308" s="258"/>
      <c r="D308" s="258"/>
      <c r="E308" s="258"/>
      <c r="F308" s="258"/>
      <c r="G308" s="293">
        <v>7200</v>
      </c>
    </row>
    <row r="309" spans="1:7" ht="18.75" customHeight="1">
      <c r="A309" s="180" t="s">
        <v>321</v>
      </c>
      <c r="B309" s="274"/>
      <c r="C309" s="259"/>
      <c r="D309" s="259"/>
      <c r="E309" s="259"/>
      <c r="F309" s="259"/>
      <c r="G309" s="294"/>
    </row>
    <row r="310" spans="1:7" ht="15" customHeight="1">
      <c r="A310" s="178" t="s">
        <v>283</v>
      </c>
      <c r="B310" s="273" t="s">
        <v>41</v>
      </c>
      <c r="C310" s="276"/>
      <c r="D310" s="276"/>
      <c r="E310" s="278"/>
      <c r="F310" s="258">
        <v>1527.3</v>
      </c>
      <c r="G310" s="293"/>
    </row>
    <row r="311" spans="1:7" ht="14.25" customHeight="1">
      <c r="A311" s="188" t="s">
        <v>284</v>
      </c>
      <c r="B311" s="282"/>
      <c r="C311" s="311"/>
      <c r="D311" s="311"/>
      <c r="E311" s="298"/>
      <c r="F311" s="299"/>
      <c r="G311" s="300"/>
    </row>
    <row r="312" spans="1:7" ht="15.75" customHeight="1">
      <c r="A312" s="189" t="s">
        <v>264</v>
      </c>
      <c r="B312" s="275" t="s">
        <v>41</v>
      </c>
      <c r="C312" s="276"/>
      <c r="D312" s="276"/>
      <c r="E312" s="278"/>
      <c r="F312" s="258">
        <v>6545.4</v>
      </c>
      <c r="G312" s="293"/>
    </row>
    <row r="313" spans="1:7" ht="16.5" customHeight="1">
      <c r="A313" s="180" t="s">
        <v>265</v>
      </c>
      <c r="B313" s="275"/>
      <c r="C313" s="277"/>
      <c r="D313" s="277"/>
      <c r="E313" s="279"/>
      <c r="F313" s="259"/>
      <c r="G313" s="294"/>
    </row>
    <row r="314" spans="1:7" ht="63" customHeight="1">
      <c r="A314" s="190" t="s">
        <v>319</v>
      </c>
      <c r="B314" s="175" t="s">
        <v>41</v>
      </c>
      <c r="C314" s="191">
        <v>0</v>
      </c>
      <c r="D314" s="191">
        <v>0</v>
      </c>
      <c r="E314" s="191">
        <f>E315+E316</f>
        <v>16558</v>
      </c>
      <c r="F314" s="191">
        <f>F315+F316</f>
        <v>34500</v>
      </c>
      <c r="G314" s="192">
        <v>0</v>
      </c>
    </row>
    <row r="315" spans="1:7" ht="63" customHeight="1">
      <c r="A315" s="193" t="s">
        <v>256</v>
      </c>
      <c r="B315" s="175" t="s">
        <v>41</v>
      </c>
      <c r="C315" s="191">
        <v>0</v>
      </c>
      <c r="D315" s="191">
        <v>0</v>
      </c>
      <c r="E315" s="191">
        <v>16558</v>
      </c>
      <c r="F315" s="191">
        <v>0</v>
      </c>
      <c r="G315" s="192">
        <v>0</v>
      </c>
    </row>
    <row r="316" spans="1:7" ht="63" customHeight="1">
      <c r="A316" s="193" t="s">
        <v>285</v>
      </c>
      <c r="B316" s="175" t="s">
        <v>41</v>
      </c>
      <c r="C316" s="191">
        <v>0</v>
      </c>
      <c r="D316" s="191">
        <v>0</v>
      </c>
      <c r="E316" s="191">
        <v>0</v>
      </c>
      <c r="F316" s="191">
        <v>34500</v>
      </c>
      <c r="G316" s="192">
        <v>0</v>
      </c>
    </row>
    <row r="317" spans="1:7" ht="13.5" customHeight="1">
      <c r="A317" s="180" t="s">
        <v>331</v>
      </c>
      <c r="B317" s="175"/>
      <c r="C317" s="194">
        <v>3581</v>
      </c>
      <c r="D317" s="194">
        <f>C317*1.033</f>
        <v>3699.173</v>
      </c>
      <c r="E317" s="194">
        <f>D317*1.053</f>
        <v>3895.2291689999997</v>
      </c>
      <c r="F317" s="194">
        <f>E317*1.051</f>
        <v>4093.8858566189992</v>
      </c>
      <c r="G317" s="187">
        <f>F317*1.053</f>
        <v>4310.861807019806</v>
      </c>
    </row>
    <row r="318" spans="1:7" ht="19.5" customHeight="1">
      <c r="A318" s="180" t="s">
        <v>194</v>
      </c>
      <c r="B318" s="175" t="s">
        <v>41</v>
      </c>
      <c r="C318" s="195">
        <v>33717</v>
      </c>
      <c r="D318" s="195">
        <f>C318*0.54</f>
        <v>18207.18</v>
      </c>
      <c r="E318" s="195">
        <f>D318*1.0485</f>
        <v>19090.22823</v>
      </c>
      <c r="F318" s="195">
        <f>E318*1.041</f>
        <v>19872.92758743</v>
      </c>
      <c r="G318" s="170">
        <f>F318*1.04</f>
        <v>20667.844690927202</v>
      </c>
    </row>
    <row r="319" spans="1:7" ht="13.5" customHeight="1">
      <c r="A319" s="180"/>
      <c r="B319" s="175"/>
      <c r="C319" s="191"/>
      <c r="D319" s="191"/>
      <c r="E319" s="191"/>
      <c r="F319" s="194"/>
      <c r="G319" s="187"/>
    </row>
    <row r="320" spans="1:7" ht="45" customHeight="1">
      <c r="A320" s="35" t="s">
        <v>195</v>
      </c>
      <c r="B320" s="157" t="s">
        <v>41</v>
      </c>
      <c r="C320" s="160">
        <v>383</v>
      </c>
      <c r="D320" s="160">
        <v>410</v>
      </c>
      <c r="E320" s="160">
        <v>460</v>
      </c>
      <c r="F320" s="160">
        <v>460</v>
      </c>
      <c r="G320" s="160">
        <v>460</v>
      </c>
    </row>
    <row r="321" spans="1:7" ht="15.75">
      <c r="A321" s="23"/>
      <c r="B321" s="157"/>
      <c r="C321" s="36"/>
      <c r="D321" s="36"/>
      <c r="E321" s="36"/>
      <c r="F321" s="36"/>
      <c r="G321" s="36"/>
    </row>
    <row r="322" spans="1:7" ht="45">
      <c r="A322" s="35" t="s">
        <v>196</v>
      </c>
      <c r="B322" s="157" t="s">
        <v>41</v>
      </c>
      <c r="C322" s="36"/>
      <c r="D322" s="36"/>
      <c r="E322" s="36"/>
      <c r="F322" s="36"/>
      <c r="G322" s="36"/>
    </row>
    <row r="323" spans="1:7" ht="15.75">
      <c r="A323" s="23"/>
      <c r="B323" s="8"/>
      <c r="C323" s="36"/>
      <c r="D323" s="36"/>
      <c r="E323" s="36"/>
      <c r="F323" s="36"/>
      <c r="G323" s="36"/>
    </row>
    <row r="324" spans="1:7" ht="30">
      <c r="A324" s="23" t="s">
        <v>197</v>
      </c>
      <c r="B324" s="157" t="s">
        <v>41</v>
      </c>
      <c r="C324" s="36"/>
      <c r="D324" s="36"/>
      <c r="E324" s="36"/>
      <c r="F324" s="36"/>
      <c r="G324" s="36"/>
    </row>
    <row r="325" spans="1:7" ht="15.75">
      <c r="A325" s="23"/>
      <c r="B325" s="8"/>
      <c r="C325" s="36"/>
      <c r="D325" s="36"/>
      <c r="E325" s="36"/>
      <c r="F325" s="36"/>
      <c r="G325" s="36"/>
    </row>
    <row r="326" spans="1:12" ht="75">
      <c r="A326" s="57" t="s">
        <v>137</v>
      </c>
      <c r="B326" s="196"/>
      <c r="C326" s="169">
        <f>C259</f>
        <v>1122355</v>
      </c>
      <c r="D326" s="169">
        <f>D259</f>
        <v>951871.4199999999</v>
      </c>
      <c r="E326" s="169">
        <f>E259</f>
        <v>909227.4533856</v>
      </c>
      <c r="F326" s="169">
        <f>F259</f>
        <v>955735.1230622977</v>
      </c>
      <c r="G326" s="169">
        <f>G259</f>
        <v>920258.9764520776</v>
      </c>
      <c r="H326" s="15"/>
      <c r="I326" s="15"/>
      <c r="J326" s="15"/>
      <c r="K326" s="15"/>
      <c r="L326" s="15"/>
    </row>
    <row r="327" spans="1:14" ht="30">
      <c r="A327" s="163" t="s">
        <v>122</v>
      </c>
      <c r="B327" s="164" t="s">
        <v>41</v>
      </c>
      <c r="C327" s="169">
        <f>C326-C328</f>
        <v>638237</v>
      </c>
      <c r="D327" s="169">
        <f>D326-D328</f>
        <v>431096.79999999993</v>
      </c>
      <c r="E327" s="169">
        <f>E326-E328</f>
        <v>598226.7181856</v>
      </c>
      <c r="F327" s="169">
        <f>F326-F328</f>
        <v>592659.1890462977</v>
      </c>
      <c r="G327" s="169">
        <f>G326-G328</f>
        <v>587949.9054176456</v>
      </c>
      <c r="H327" s="10"/>
      <c r="I327" s="10"/>
      <c r="J327" s="10"/>
      <c r="K327" s="10"/>
      <c r="L327" s="10"/>
      <c r="M327" s="10"/>
      <c r="N327" s="10"/>
    </row>
    <row r="328" spans="1:14" ht="15.75">
      <c r="A328" s="163" t="s">
        <v>138</v>
      </c>
      <c r="B328" s="56" t="s">
        <v>41</v>
      </c>
      <c r="C328" s="169">
        <f>C330+C331+C332+C337+C338</f>
        <v>484118</v>
      </c>
      <c r="D328" s="169">
        <f>D330+D331+D332+D337+D338</f>
        <v>520774.62</v>
      </c>
      <c r="E328" s="169">
        <f>E330+E331+E332+E337+E338</f>
        <v>311000.7352</v>
      </c>
      <c r="F328" s="169">
        <f>F330+F331+F332+F337+F338</f>
        <v>363075.934016</v>
      </c>
      <c r="G328" s="169">
        <f>G330+G331+G332+G337+G338</f>
        <v>332309.07103443204</v>
      </c>
      <c r="H328" s="10"/>
      <c r="I328" s="10"/>
      <c r="J328" s="10"/>
      <c r="K328" s="10"/>
      <c r="L328" s="10"/>
      <c r="M328" s="10"/>
      <c r="N328" s="10"/>
    </row>
    <row r="329" spans="1:7" ht="15.75">
      <c r="A329" s="166" t="s">
        <v>17</v>
      </c>
      <c r="B329" s="56"/>
      <c r="C329" s="169"/>
      <c r="D329" s="169"/>
      <c r="E329" s="169"/>
      <c r="F329" s="169"/>
      <c r="G329" s="169"/>
    </row>
    <row r="330" spans="1:12" ht="15.75">
      <c r="A330" s="163" t="s">
        <v>140</v>
      </c>
      <c r="B330" s="56" t="s">
        <v>41</v>
      </c>
      <c r="C330" s="169">
        <v>407315</v>
      </c>
      <c r="D330" s="169">
        <f>C330*1.268</f>
        <v>516475.42</v>
      </c>
      <c r="E330" s="169">
        <f>D330*0.56</f>
        <v>289226.2352</v>
      </c>
      <c r="F330" s="169">
        <f>E330*1.08</f>
        <v>312364.33401600004</v>
      </c>
      <c r="G330" s="169">
        <f>F330*1.027</f>
        <v>320798.171034432</v>
      </c>
      <c r="H330" s="10"/>
      <c r="I330" s="10"/>
      <c r="J330" s="10"/>
      <c r="K330" s="10"/>
      <c r="L330" s="10"/>
    </row>
    <row r="331" spans="1:7" ht="30">
      <c r="A331" s="163" t="s">
        <v>149</v>
      </c>
      <c r="B331" s="56" t="s">
        <v>41</v>
      </c>
      <c r="C331" s="169">
        <v>6821</v>
      </c>
      <c r="D331" s="169"/>
      <c r="E331" s="169"/>
      <c r="F331" s="169"/>
      <c r="G331" s="169"/>
    </row>
    <row r="332" spans="1:12" ht="15.75">
      <c r="A332" s="163" t="s">
        <v>141</v>
      </c>
      <c r="B332" s="56" t="s">
        <v>41</v>
      </c>
      <c r="C332" s="169">
        <f>C334+C335+C336</f>
        <v>39033</v>
      </c>
      <c r="D332" s="169">
        <f>D334+D335+D336</f>
        <v>4299.2</v>
      </c>
      <c r="E332" s="169">
        <f>E334+E335+E336</f>
        <v>21774.5</v>
      </c>
      <c r="F332" s="169">
        <f>F334+F335+F336</f>
        <v>50711.6</v>
      </c>
      <c r="G332" s="169">
        <f>G334+G335+G336</f>
        <v>11510.9</v>
      </c>
      <c r="H332" s="10"/>
      <c r="I332" s="10"/>
      <c r="J332" s="10"/>
      <c r="K332" s="10"/>
      <c r="L332" s="10"/>
    </row>
    <row r="333" spans="1:7" ht="15.75">
      <c r="A333" s="166" t="s">
        <v>139</v>
      </c>
      <c r="B333" s="56" t="s">
        <v>41</v>
      </c>
      <c r="C333" s="169"/>
      <c r="D333" s="169"/>
      <c r="E333" s="169"/>
      <c r="F333" s="169"/>
      <c r="G333" s="169"/>
    </row>
    <row r="334" spans="1:7" ht="15.75">
      <c r="A334" s="163" t="s">
        <v>142</v>
      </c>
      <c r="B334" s="56" t="s">
        <v>41</v>
      </c>
      <c r="C334" s="169">
        <v>8667</v>
      </c>
      <c r="D334" s="169">
        <v>3009</v>
      </c>
      <c r="E334" s="169">
        <v>15242</v>
      </c>
      <c r="F334" s="169">
        <v>35498.1</v>
      </c>
      <c r="G334" s="169">
        <v>8057.6</v>
      </c>
    </row>
    <row r="335" spans="1:7" ht="18" customHeight="1">
      <c r="A335" s="163" t="s">
        <v>143</v>
      </c>
      <c r="B335" s="56" t="s">
        <v>41</v>
      </c>
      <c r="C335" s="169">
        <v>26690</v>
      </c>
      <c r="D335" s="169">
        <v>1074</v>
      </c>
      <c r="E335" s="169">
        <v>5443.6</v>
      </c>
      <c r="F335" s="169">
        <v>12677.9</v>
      </c>
      <c r="G335" s="169">
        <v>2877.7</v>
      </c>
    </row>
    <row r="336" spans="1:11" ht="18.75" customHeight="1">
      <c r="A336" s="163" t="s">
        <v>144</v>
      </c>
      <c r="B336" s="56" t="s">
        <v>41</v>
      </c>
      <c r="C336" s="169">
        <v>3676</v>
      </c>
      <c r="D336" s="169">
        <v>216.2</v>
      </c>
      <c r="E336" s="169">
        <v>1088.9</v>
      </c>
      <c r="F336" s="169">
        <v>2535.6</v>
      </c>
      <c r="G336" s="169">
        <v>575.6</v>
      </c>
      <c r="I336" s="10"/>
      <c r="K336" s="10"/>
    </row>
    <row r="337" spans="1:7" ht="15.75">
      <c r="A337" s="163" t="s">
        <v>145</v>
      </c>
      <c r="B337" s="56" t="s">
        <v>41</v>
      </c>
      <c r="C337" s="169"/>
      <c r="D337" s="169"/>
      <c r="E337" s="169"/>
      <c r="F337" s="169"/>
      <c r="G337" s="169"/>
    </row>
    <row r="338" spans="1:7" ht="15.75">
      <c r="A338" s="163" t="s">
        <v>146</v>
      </c>
      <c r="B338" s="56" t="s">
        <v>41</v>
      </c>
      <c r="C338" s="169">
        <v>30949</v>
      </c>
      <c r="D338" s="169"/>
      <c r="E338" s="169"/>
      <c r="F338" s="169"/>
      <c r="G338" s="169"/>
    </row>
    <row r="339" spans="1:7" ht="9" customHeight="1">
      <c r="A339" s="163"/>
      <c r="B339" s="56"/>
      <c r="C339" s="169"/>
      <c r="D339" s="169"/>
      <c r="E339" s="169"/>
      <c r="F339" s="169"/>
      <c r="G339" s="169"/>
    </row>
    <row r="340" spans="1:12" ht="45">
      <c r="A340" s="57" t="s">
        <v>156</v>
      </c>
      <c r="B340" s="164" t="s">
        <v>41</v>
      </c>
      <c r="C340" s="169">
        <f>C342</f>
        <v>407491</v>
      </c>
      <c r="D340" s="169">
        <f>D342</f>
        <v>295317</v>
      </c>
      <c r="E340" s="169">
        <f>E342</f>
        <v>307129.68</v>
      </c>
      <c r="F340" s="169">
        <f>F342</f>
        <v>319414.8672</v>
      </c>
      <c r="G340" s="169">
        <f>G342</f>
        <v>332191.46188799996</v>
      </c>
      <c r="H340" s="10"/>
      <c r="I340" s="10"/>
      <c r="J340" s="10"/>
      <c r="K340" s="10"/>
      <c r="L340" s="10"/>
    </row>
    <row r="341" spans="1:12" ht="24" customHeight="1">
      <c r="A341" s="57" t="s">
        <v>174</v>
      </c>
      <c r="B341" s="164" t="s">
        <v>41</v>
      </c>
      <c r="C341" s="169"/>
      <c r="D341" s="169"/>
      <c r="E341" s="169"/>
      <c r="F341" s="169"/>
      <c r="G341" s="169"/>
      <c r="H341" s="10"/>
      <c r="I341" s="10"/>
      <c r="J341" s="10"/>
      <c r="K341" s="10"/>
      <c r="L341" s="10"/>
    </row>
    <row r="342" spans="1:12" ht="15.75" hidden="1">
      <c r="A342" s="197" t="s">
        <v>243</v>
      </c>
      <c r="B342" s="198" t="s">
        <v>41</v>
      </c>
      <c r="C342" s="199">
        <v>407491</v>
      </c>
      <c r="D342" s="199">
        <v>295317</v>
      </c>
      <c r="E342" s="199">
        <f>D342*1.04</f>
        <v>307129.68</v>
      </c>
      <c r="F342" s="199">
        <f>E342*1.04</f>
        <v>319414.8672</v>
      </c>
      <c r="G342" s="199">
        <f>F342*1.04</f>
        <v>332191.46188799996</v>
      </c>
      <c r="H342" s="11"/>
      <c r="I342" s="11"/>
      <c r="J342" s="11"/>
      <c r="K342" s="11"/>
      <c r="L342" s="11"/>
    </row>
    <row r="343" spans="1:7" ht="30">
      <c r="A343" s="158" t="s">
        <v>50</v>
      </c>
      <c r="B343" s="8"/>
      <c r="C343" s="36"/>
      <c r="D343" s="36"/>
      <c r="E343" s="36"/>
      <c r="F343" s="36"/>
      <c r="G343" s="36"/>
    </row>
    <row r="344" spans="1:7" ht="15.75">
      <c r="A344" s="35" t="s">
        <v>51</v>
      </c>
      <c r="B344" s="8" t="s">
        <v>49</v>
      </c>
      <c r="C344" s="36"/>
      <c r="D344" s="36"/>
      <c r="E344" s="36"/>
      <c r="F344" s="36"/>
      <c r="G344" s="36"/>
    </row>
    <row r="345" spans="1:7" ht="15.75">
      <c r="A345" s="35" t="s">
        <v>52</v>
      </c>
      <c r="B345" s="8" t="s">
        <v>69</v>
      </c>
      <c r="C345" s="36"/>
      <c r="D345" s="36">
        <v>15000</v>
      </c>
      <c r="E345" s="36"/>
      <c r="F345" s="36"/>
      <c r="G345" s="36"/>
    </row>
    <row r="346" spans="1:7" ht="15.75" hidden="1">
      <c r="A346" s="200" t="s">
        <v>286</v>
      </c>
      <c r="B346" s="103" t="s">
        <v>69</v>
      </c>
      <c r="C346" s="199"/>
      <c r="D346" s="199">
        <v>15000</v>
      </c>
      <c r="E346" s="36"/>
      <c r="F346" s="36"/>
      <c r="G346" s="36"/>
    </row>
    <row r="347" spans="1:7" ht="15.75">
      <c r="A347" s="35" t="s">
        <v>53</v>
      </c>
      <c r="B347" s="8" t="s">
        <v>69</v>
      </c>
      <c r="C347" s="36"/>
      <c r="D347" s="36"/>
      <c r="E347" s="36"/>
      <c r="F347" s="36"/>
      <c r="G347" s="36"/>
    </row>
    <row r="348" spans="1:7" ht="15.75">
      <c r="A348" s="35" t="s">
        <v>54</v>
      </c>
      <c r="B348" s="8" t="s">
        <v>49</v>
      </c>
      <c r="C348" s="36"/>
      <c r="D348" s="36"/>
      <c r="E348" s="36"/>
      <c r="F348" s="36"/>
      <c r="G348" s="36"/>
    </row>
    <row r="349" spans="1:7" ht="15.75">
      <c r="A349" s="35" t="s">
        <v>55</v>
      </c>
      <c r="B349" s="8" t="s">
        <v>70</v>
      </c>
      <c r="C349" s="36"/>
      <c r="D349" s="36"/>
      <c r="E349" s="199">
        <v>200</v>
      </c>
      <c r="F349" s="199"/>
      <c r="G349" s="199">
        <v>200</v>
      </c>
    </row>
    <row r="350" spans="1:7" ht="15.75" hidden="1">
      <c r="A350" s="200" t="s">
        <v>237</v>
      </c>
      <c r="B350" s="103" t="s">
        <v>70</v>
      </c>
      <c r="C350" s="159"/>
      <c r="D350" s="159"/>
      <c r="E350" s="33">
        <v>200</v>
      </c>
      <c r="F350" s="201"/>
      <c r="G350" s="202">
        <v>200</v>
      </c>
    </row>
    <row r="351" spans="1:7" ht="15.75" customHeight="1">
      <c r="A351" s="35" t="s">
        <v>56</v>
      </c>
      <c r="B351" s="8" t="s">
        <v>70</v>
      </c>
      <c r="C351" s="36"/>
      <c r="D351" s="36"/>
      <c r="E351" s="36"/>
      <c r="F351" s="36"/>
      <c r="G351" s="36"/>
    </row>
    <row r="352" spans="1:7" ht="15.75">
      <c r="A352" s="35" t="s">
        <v>57</v>
      </c>
      <c r="B352" s="8" t="s">
        <v>71</v>
      </c>
      <c r="C352" s="36"/>
      <c r="D352" s="36"/>
      <c r="E352" s="36"/>
      <c r="F352" s="36"/>
      <c r="G352" s="36"/>
    </row>
    <row r="353" spans="1:7" ht="15.75">
      <c r="A353" s="35" t="s">
        <v>58</v>
      </c>
      <c r="B353" s="8" t="s">
        <v>72</v>
      </c>
      <c r="C353" s="36"/>
      <c r="D353" s="36"/>
      <c r="E353" s="36"/>
      <c r="F353" s="36"/>
      <c r="G353" s="36"/>
    </row>
    <row r="354" spans="1:7" ht="15.75">
      <c r="A354" s="35" t="s">
        <v>242</v>
      </c>
      <c r="B354" s="8" t="s">
        <v>72</v>
      </c>
      <c r="C354" s="36"/>
      <c r="D354" s="36"/>
      <c r="E354" s="36"/>
      <c r="F354" s="36">
        <v>4</v>
      </c>
      <c r="G354" s="36">
        <v>3.6</v>
      </c>
    </row>
    <row r="355" spans="1:7" ht="15.75">
      <c r="A355" s="35" t="s">
        <v>257</v>
      </c>
      <c r="B355" s="8" t="s">
        <v>258</v>
      </c>
      <c r="C355" s="36"/>
      <c r="D355" s="36"/>
      <c r="E355" s="36">
        <v>224.4</v>
      </c>
      <c r="F355" s="36">
        <v>224.35</v>
      </c>
      <c r="G355" s="36"/>
    </row>
    <row r="356" spans="1:7" ht="30">
      <c r="A356" s="158" t="s">
        <v>59</v>
      </c>
      <c r="B356" s="8"/>
      <c r="C356" s="36"/>
      <c r="D356" s="36"/>
      <c r="E356" s="36"/>
      <c r="F356" s="36"/>
      <c r="G356" s="36"/>
    </row>
    <row r="357" spans="1:7" ht="8.25" customHeight="1">
      <c r="A357" s="35"/>
      <c r="B357" s="8"/>
      <c r="C357" s="36"/>
      <c r="D357" s="36"/>
      <c r="E357" s="36"/>
      <c r="F357" s="36"/>
      <c r="G357" s="36"/>
    </row>
    <row r="358" spans="1:7" ht="15.75">
      <c r="A358" s="115" t="s">
        <v>60</v>
      </c>
      <c r="B358" s="8" t="s">
        <v>68</v>
      </c>
      <c r="C358" s="36">
        <f>C360+C361+C362+C363+C364+C365</f>
        <v>18080</v>
      </c>
      <c r="D358" s="36">
        <f>D360+D361+D362+D363+D364+D365</f>
        <v>13000</v>
      </c>
      <c r="E358" s="36">
        <f>E360+E361+E362+E363+E364+E365</f>
        <v>13050</v>
      </c>
      <c r="F358" s="36">
        <f>F360+F361+F362+F363+F364+F365</f>
        <v>13100</v>
      </c>
      <c r="G358" s="36">
        <f>G360+G361+G362+G363+G364+G365</f>
        <v>13150</v>
      </c>
    </row>
    <row r="359" spans="1:7" ht="15.75">
      <c r="A359" s="35" t="s">
        <v>61</v>
      </c>
      <c r="B359" s="8"/>
      <c r="C359" s="36"/>
      <c r="D359" s="36"/>
      <c r="E359" s="36"/>
      <c r="F359" s="36"/>
      <c r="G359" s="36"/>
    </row>
    <row r="360" spans="1:7" ht="15.75">
      <c r="A360" s="35" t="s">
        <v>62</v>
      </c>
      <c r="B360" s="8" t="s">
        <v>68</v>
      </c>
      <c r="C360" s="36"/>
      <c r="D360" s="36"/>
      <c r="E360" s="36"/>
      <c r="F360" s="36"/>
      <c r="G360" s="36"/>
    </row>
    <row r="361" spans="1:7" ht="15.75">
      <c r="A361" s="35" t="s">
        <v>63</v>
      </c>
      <c r="B361" s="8" t="s">
        <v>68</v>
      </c>
      <c r="C361" s="36"/>
      <c r="D361" s="36"/>
      <c r="E361" s="36"/>
      <c r="F361" s="36"/>
      <c r="G361" s="36"/>
    </row>
    <row r="362" spans="1:7" ht="15.75">
      <c r="A362" s="35" t="s">
        <v>64</v>
      </c>
      <c r="B362" s="8" t="s">
        <v>68</v>
      </c>
      <c r="C362" s="36"/>
      <c r="D362" s="36"/>
      <c r="E362" s="36"/>
      <c r="F362" s="36"/>
      <c r="G362" s="36"/>
    </row>
    <row r="363" spans="1:7" ht="14.25" customHeight="1">
      <c r="A363" s="35" t="s">
        <v>65</v>
      </c>
      <c r="B363" s="8" t="s">
        <v>68</v>
      </c>
      <c r="C363" s="36"/>
      <c r="D363" s="36"/>
      <c r="E363" s="36"/>
      <c r="F363" s="36"/>
      <c r="G363" s="36"/>
    </row>
    <row r="364" spans="1:7" ht="15.75">
      <c r="A364" s="35" t="s">
        <v>67</v>
      </c>
      <c r="B364" s="8" t="s">
        <v>68</v>
      </c>
      <c r="C364" s="36"/>
      <c r="D364" s="36"/>
      <c r="E364" s="36"/>
      <c r="F364" s="36"/>
      <c r="G364" s="36"/>
    </row>
    <row r="365" spans="1:7" ht="13.5" customHeight="1">
      <c r="A365" s="35" t="s">
        <v>66</v>
      </c>
      <c r="B365" s="8" t="s">
        <v>68</v>
      </c>
      <c r="C365" s="36">
        <v>18080</v>
      </c>
      <c r="D365" s="36">
        <v>13000</v>
      </c>
      <c r="E365" s="36">
        <v>13050</v>
      </c>
      <c r="F365" s="36">
        <v>13100</v>
      </c>
      <c r="G365" s="36">
        <v>13150</v>
      </c>
    </row>
    <row r="366" spans="1:7" ht="15.75">
      <c r="A366" s="35"/>
      <c r="B366" s="8"/>
      <c r="C366" s="36"/>
      <c r="D366" s="36"/>
      <c r="E366" s="36"/>
      <c r="F366" s="36"/>
      <c r="G366" s="36"/>
    </row>
    <row r="367" spans="1:7" ht="32.25" customHeight="1">
      <c r="A367" s="115" t="s">
        <v>83</v>
      </c>
      <c r="B367" s="8" t="s">
        <v>73</v>
      </c>
      <c r="C367" s="36"/>
      <c r="D367" s="36"/>
      <c r="E367" s="36"/>
      <c r="F367" s="36"/>
      <c r="G367" s="36"/>
    </row>
    <row r="368" spans="1:7" ht="15.75">
      <c r="A368" s="35"/>
      <c r="B368" s="8"/>
      <c r="C368" s="36"/>
      <c r="D368" s="36"/>
      <c r="E368" s="36"/>
      <c r="F368" s="36"/>
      <c r="G368" s="36"/>
    </row>
    <row r="369" spans="1:7" ht="14.25" customHeight="1">
      <c r="A369" s="115" t="s">
        <v>84</v>
      </c>
      <c r="B369" s="8" t="s">
        <v>73</v>
      </c>
      <c r="C369" s="36"/>
      <c r="D369" s="36"/>
      <c r="E369" s="36"/>
      <c r="F369" s="36"/>
      <c r="G369" s="36"/>
    </row>
    <row r="370" spans="1:7" ht="15.75">
      <c r="A370" s="35"/>
      <c r="B370" s="8"/>
      <c r="C370" s="36"/>
      <c r="D370" s="36"/>
      <c r="E370" s="36"/>
      <c r="F370" s="36"/>
      <c r="G370" s="36"/>
    </row>
    <row r="371" spans="1:7" ht="15.75">
      <c r="A371" s="115" t="s">
        <v>85</v>
      </c>
      <c r="B371" s="8" t="s">
        <v>74</v>
      </c>
      <c r="C371" s="36"/>
      <c r="D371" s="36"/>
      <c r="E371" s="36"/>
      <c r="F371" s="36"/>
      <c r="G371" s="36"/>
    </row>
    <row r="372" spans="1:7" ht="15.75">
      <c r="A372" s="35"/>
      <c r="B372" s="8"/>
      <c r="C372" s="36"/>
      <c r="D372" s="36"/>
      <c r="E372" s="36"/>
      <c r="F372" s="36"/>
      <c r="G372" s="36"/>
    </row>
    <row r="373" spans="1:7" ht="15.75">
      <c r="A373" s="115" t="s">
        <v>86</v>
      </c>
      <c r="B373" s="8" t="s">
        <v>75</v>
      </c>
      <c r="C373" s="36"/>
      <c r="D373" s="36"/>
      <c r="E373" s="36"/>
      <c r="F373" s="36"/>
      <c r="G373" s="36"/>
    </row>
    <row r="374" spans="1:7" ht="15.75">
      <c r="A374" s="35"/>
      <c r="B374" s="8"/>
      <c r="C374" s="36"/>
      <c r="D374" s="36"/>
      <c r="E374" s="36"/>
      <c r="F374" s="36"/>
      <c r="G374" s="36"/>
    </row>
    <row r="375" spans="1:7" ht="15.75">
      <c r="A375" s="115" t="s">
        <v>76</v>
      </c>
      <c r="B375" s="8" t="s">
        <v>72</v>
      </c>
      <c r="C375" s="36"/>
      <c r="D375" s="36">
        <v>1.2</v>
      </c>
      <c r="E375" s="36">
        <v>2</v>
      </c>
      <c r="F375" s="36">
        <v>6</v>
      </c>
      <c r="G375" s="36"/>
    </row>
    <row r="376" spans="1:7" ht="15.75">
      <c r="A376" s="35" t="s">
        <v>77</v>
      </c>
      <c r="B376" s="8"/>
      <c r="C376" s="36"/>
      <c r="D376" s="36"/>
      <c r="E376" s="36"/>
      <c r="F376" s="36"/>
      <c r="G376" s="36"/>
    </row>
    <row r="377" spans="1:7" ht="15.75">
      <c r="A377" s="35" t="s">
        <v>78</v>
      </c>
      <c r="B377" s="8" t="s">
        <v>72</v>
      </c>
      <c r="C377" s="36"/>
      <c r="D377" s="36"/>
      <c r="E377" s="36">
        <v>1.4</v>
      </c>
      <c r="F377" s="36">
        <v>4.2</v>
      </c>
      <c r="G377" s="36"/>
    </row>
    <row r="378" spans="1:7" ht="15.75">
      <c r="A378" s="35" t="s">
        <v>79</v>
      </c>
      <c r="B378" s="8" t="s">
        <v>72</v>
      </c>
      <c r="C378" s="36"/>
      <c r="D378" s="36"/>
      <c r="E378" s="36">
        <v>0.5</v>
      </c>
      <c r="F378" s="36">
        <v>1.5</v>
      </c>
      <c r="G378" s="36"/>
    </row>
    <row r="379" spans="1:7" ht="15.75">
      <c r="A379" s="35" t="s">
        <v>80</v>
      </c>
      <c r="B379" s="8" t="s">
        <v>72</v>
      </c>
      <c r="C379" s="36"/>
      <c r="D379" s="36">
        <v>1.2</v>
      </c>
      <c r="E379" s="36">
        <v>0.1</v>
      </c>
      <c r="F379" s="36">
        <v>0.3</v>
      </c>
      <c r="G379" s="36"/>
    </row>
    <row r="380" spans="1:7" ht="17.25" customHeight="1">
      <c r="A380" s="35" t="s">
        <v>81</v>
      </c>
      <c r="B380" s="8" t="s">
        <v>72</v>
      </c>
      <c r="C380" s="36"/>
      <c r="D380" s="36"/>
      <c r="E380" s="36"/>
      <c r="F380" s="36"/>
      <c r="G380" s="36"/>
    </row>
    <row r="381" spans="1:7" ht="15" customHeight="1">
      <c r="A381" s="35" t="s">
        <v>82</v>
      </c>
      <c r="B381" s="8" t="s">
        <v>72</v>
      </c>
      <c r="C381" s="36"/>
      <c r="D381" s="36"/>
      <c r="E381" s="36"/>
      <c r="F381" s="36"/>
      <c r="G381" s="36"/>
    </row>
    <row r="382" spans="1:7" ht="15" customHeight="1">
      <c r="A382" s="35"/>
      <c r="B382" s="8"/>
      <c r="C382" s="31"/>
      <c r="D382" s="31"/>
      <c r="E382" s="31"/>
      <c r="F382" s="31"/>
      <c r="G382" s="31"/>
    </row>
    <row r="383" spans="1:7" ht="42.75">
      <c r="A383" s="115" t="s">
        <v>151</v>
      </c>
      <c r="B383" s="157" t="s">
        <v>6</v>
      </c>
      <c r="C383" s="31">
        <v>1208806</v>
      </c>
      <c r="D383" s="31">
        <f>C383*0.7536</f>
        <v>910956.2016</v>
      </c>
      <c r="E383" s="31">
        <f>D383*0.7132</f>
        <v>649693.96298112</v>
      </c>
      <c r="F383" s="31">
        <f>E383*0.9608</f>
        <v>624225.95963226</v>
      </c>
      <c r="G383" s="31">
        <f>F383*0.9805</f>
        <v>612053.553419431</v>
      </c>
    </row>
    <row r="384" spans="1:7" ht="30.75" customHeight="1">
      <c r="A384" s="203" t="s">
        <v>150</v>
      </c>
      <c r="B384" s="157" t="s">
        <v>9</v>
      </c>
      <c r="C384" s="31">
        <f>C383/C387*100</f>
        <v>15.780067059730415</v>
      </c>
      <c r="D384" s="31">
        <f>D383/D387*100</f>
        <v>10.819537817955602</v>
      </c>
      <c r="E384" s="31">
        <f>E383/E387*100</f>
        <v>7.282000382788088</v>
      </c>
      <c r="F384" s="31">
        <f>F383/F387*100</f>
        <v>6.6519449570923745</v>
      </c>
      <c r="G384" s="31">
        <f>G383/G387*100</f>
        <v>6.228019017009376</v>
      </c>
    </row>
    <row r="385" spans="1:7" ht="15.75">
      <c r="A385" s="301" t="s">
        <v>10</v>
      </c>
      <c r="B385" s="302"/>
      <c r="C385" s="302"/>
      <c r="D385" s="302"/>
      <c r="E385" s="302"/>
      <c r="F385" s="302"/>
      <c r="G385" s="303"/>
    </row>
    <row r="386" spans="1:7" ht="15.75">
      <c r="A386" s="304"/>
      <c r="B386" s="305"/>
      <c r="C386" s="305"/>
      <c r="D386" s="305"/>
      <c r="E386" s="305"/>
      <c r="F386" s="305"/>
      <c r="G386" s="306"/>
    </row>
    <row r="387" spans="1:7" ht="43.5">
      <c r="A387" s="115" t="s">
        <v>334</v>
      </c>
      <c r="B387" s="78" t="s">
        <v>41</v>
      </c>
      <c r="C387" s="31">
        <f>C389+C399+C400+C403+C404+C405+C406+C407+C408+C409+C410+C411+C412+C413+C414+C415+C416+C418+C417</f>
        <v>7660335</v>
      </c>
      <c r="D387" s="31">
        <f>C387+D449-D483</f>
        <v>8419548.2</v>
      </c>
      <c r="E387" s="31">
        <f>D387+E449-E483</f>
        <v>8921916.078399999</v>
      </c>
      <c r="F387" s="31">
        <f>E387+F449-F483</f>
        <v>9384111.920028798</v>
      </c>
      <c r="G387" s="31">
        <f>F387+G449-G483</f>
        <v>9827419.469141765</v>
      </c>
    </row>
    <row r="388" spans="1:7" ht="29.25" customHeight="1">
      <c r="A388" s="23" t="s">
        <v>97</v>
      </c>
      <c r="B388" s="78"/>
      <c r="C388" s="31"/>
      <c r="D388" s="31"/>
      <c r="E388" s="31"/>
      <c r="F388" s="31"/>
      <c r="G388" s="31"/>
    </row>
    <row r="389" spans="1:7" ht="30">
      <c r="A389" s="35" t="s">
        <v>183</v>
      </c>
      <c r="B389" s="78" t="s">
        <v>41</v>
      </c>
      <c r="C389" s="31">
        <v>4689514</v>
      </c>
      <c r="D389" s="31">
        <f>C389+D451-D485</f>
        <v>5223152.2</v>
      </c>
      <c r="E389" s="31">
        <f>D389+E451-E485</f>
        <v>5705646.0784</v>
      </c>
      <c r="F389" s="31">
        <f>E389+F451-F485</f>
        <v>6146713.9200288</v>
      </c>
      <c r="G389" s="31">
        <f>F389+G451-G485</f>
        <v>6568110.469141766</v>
      </c>
    </row>
    <row r="390" spans="1:7" ht="15.75" hidden="1">
      <c r="A390" s="130" t="s">
        <v>268</v>
      </c>
      <c r="B390" s="204" t="s">
        <v>41</v>
      </c>
      <c r="C390" s="133">
        <v>455516</v>
      </c>
      <c r="D390" s="133">
        <v>465000</v>
      </c>
      <c r="E390" s="133">
        <v>465000</v>
      </c>
      <c r="F390" s="133">
        <v>465000</v>
      </c>
      <c r="G390" s="133">
        <v>465000</v>
      </c>
    </row>
    <row r="391" spans="1:7" ht="15.75" hidden="1">
      <c r="A391" s="130" t="s">
        <v>324</v>
      </c>
      <c r="B391" s="204" t="s">
        <v>41</v>
      </c>
      <c r="C391" s="133">
        <v>460019</v>
      </c>
      <c r="D391" s="133">
        <v>540319</v>
      </c>
      <c r="E391" s="133">
        <v>592319</v>
      </c>
      <c r="F391" s="133">
        <v>639719</v>
      </c>
      <c r="G391" s="133">
        <v>685719</v>
      </c>
    </row>
    <row r="392" spans="1:7" s="7" customFormat="1" ht="15.75" hidden="1">
      <c r="A392" s="130" t="s">
        <v>271</v>
      </c>
      <c r="B392" s="204" t="s">
        <v>41</v>
      </c>
      <c r="C392" s="133">
        <v>200770</v>
      </c>
      <c r="D392" s="133">
        <v>200500</v>
      </c>
      <c r="E392" s="133">
        <v>200500</v>
      </c>
      <c r="F392" s="133">
        <v>200500</v>
      </c>
      <c r="G392" s="133">
        <v>200500</v>
      </c>
    </row>
    <row r="393" spans="1:7" s="7" customFormat="1" ht="15.75" hidden="1">
      <c r="A393" s="130" t="s">
        <v>235</v>
      </c>
      <c r="B393" s="204" t="s">
        <v>41</v>
      </c>
      <c r="C393" s="133">
        <v>373373</v>
      </c>
      <c r="D393" s="133">
        <v>393373</v>
      </c>
      <c r="E393" s="133">
        <v>415373</v>
      </c>
      <c r="F393" s="133">
        <v>430373</v>
      </c>
      <c r="G393" s="133">
        <v>450373</v>
      </c>
    </row>
    <row r="394" spans="1:7" s="7" customFormat="1" ht="15.75" hidden="1">
      <c r="A394" s="130" t="s">
        <v>237</v>
      </c>
      <c r="B394" s="204" t="s">
        <v>41</v>
      </c>
      <c r="C394" s="133">
        <v>364668</v>
      </c>
      <c r="D394" s="133">
        <v>426668</v>
      </c>
      <c r="E394" s="133">
        <v>444668</v>
      </c>
      <c r="F394" s="133">
        <v>459668</v>
      </c>
      <c r="G394" s="133">
        <v>469668</v>
      </c>
    </row>
    <row r="395" spans="1:7" s="7" customFormat="1" ht="15.75" hidden="1">
      <c r="A395" s="130" t="s">
        <v>325</v>
      </c>
      <c r="B395" s="204" t="s">
        <v>41</v>
      </c>
      <c r="C395" s="133">
        <v>787952</v>
      </c>
      <c r="D395" s="133">
        <v>846182</v>
      </c>
      <c r="E395" s="133">
        <v>891182</v>
      </c>
      <c r="F395" s="133">
        <v>938682</v>
      </c>
      <c r="G395" s="133">
        <v>986682</v>
      </c>
    </row>
    <row r="396" spans="1:7" s="7" customFormat="1" ht="15.75" hidden="1">
      <c r="A396" s="130" t="s">
        <v>236</v>
      </c>
      <c r="B396" s="204" t="s">
        <v>41</v>
      </c>
      <c r="C396" s="133">
        <v>826287</v>
      </c>
      <c r="D396" s="133">
        <v>960517</v>
      </c>
      <c r="E396" s="133">
        <v>1110717</v>
      </c>
      <c r="F396" s="133">
        <v>1224417</v>
      </c>
      <c r="G396" s="133">
        <v>1326617</v>
      </c>
    </row>
    <row r="397" spans="1:7" s="7" customFormat="1" ht="15.75" hidden="1">
      <c r="A397" s="130" t="s">
        <v>272</v>
      </c>
      <c r="B397" s="204" t="s">
        <v>41</v>
      </c>
      <c r="C397" s="133">
        <v>1135671</v>
      </c>
      <c r="D397" s="133">
        <v>1140000</v>
      </c>
      <c r="E397" s="133">
        <v>1142000</v>
      </c>
      <c r="F397" s="133">
        <v>1142000</v>
      </c>
      <c r="G397" s="133">
        <v>1142000</v>
      </c>
    </row>
    <row r="398" spans="1:7" s="7" customFormat="1" ht="15.75" hidden="1">
      <c r="A398" s="205"/>
      <c r="B398" s="204"/>
      <c r="C398" s="132"/>
      <c r="D398" s="132"/>
      <c r="E398" s="132"/>
      <c r="F398" s="132"/>
      <c r="G398" s="132"/>
    </row>
    <row r="399" spans="1:7" ht="33" customHeight="1">
      <c r="A399" s="163" t="s">
        <v>201</v>
      </c>
      <c r="B399" s="206" t="s">
        <v>41</v>
      </c>
      <c r="C399" s="97">
        <v>0</v>
      </c>
      <c r="D399" s="97">
        <v>0</v>
      </c>
      <c r="E399" s="97">
        <f>D399+E463-E496</f>
        <v>0</v>
      </c>
      <c r="F399" s="97">
        <f>E399+F463-F496</f>
        <v>0</v>
      </c>
      <c r="G399" s="97">
        <f>F399+G463-G496</f>
        <v>0</v>
      </c>
    </row>
    <row r="400" spans="1:7" ht="15.75">
      <c r="A400" s="163" t="s">
        <v>184</v>
      </c>
      <c r="B400" s="206" t="s">
        <v>41</v>
      </c>
      <c r="C400" s="97">
        <v>2015336</v>
      </c>
      <c r="D400" s="97">
        <f>C400+D464-D498</f>
        <v>2220336</v>
      </c>
      <c r="E400" s="97">
        <f>D400+E464-E498</f>
        <v>2220336</v>
      </c>
      <c r="F400" s="97">
        <f>E400+F464-F498</f>
        <v>2220336</v>
      </c>
      <c r="G400" s="97">
        <f>F400+G464-G498</f>
        <v>2220336</v>
      </c>
    </row>
    <row r="401" spans="1:7" ht="15.75" hidden="1">
      <c r="A401" s="85" t="s">
        <v>211</v>
      </c>
      <c r="B401" s="206" t="s">
        <v>41</v>
      </c>
      <c r="C401" s="58">
        <v>62164</v>
      </c>
      <c r="D401" s="58">
        <f>C401</f>
        <v>62164</v>
      </c>
      <c r="E401" s="58">
        <f>D401</f>
        <v>62164</v>
      </c>
      <c r="F401" s="134">
        <f>E401</f>
        <v>62164</v>
      </c>
      <c r="G401" s="134">
        <f>F401</f>
        <v>62164</v>
      </c>
    </row>
    <row r="402" spans="1:7" ht="15.75" hidden="1">
      <c r="A402" s="166" t="s">
        <v>215</v>
      </c>
      <c r="B402" s="204" t="s">
        <v>41</v>
      </c>
      <c r="C402" s="133">
        <v>1009063</v>
      </c>
      <c r="D402" s="133">
        <v>1214063</v>
      </c>
      <c r="E402" s="133">
        <v>1214063</v>
      </c>
      <c r="F402" s="144">
        <v>1214063</v>
      </c>
      <c r="G402" s="144">
        <v>1214063</v>
      </c>
    </row>
    <row r="403" spans="1:7" ht="45">
      <c r="A403" s="163" t="s">
        <v>199</v>
      </c>
      <c r="B403" s="206" t="s">
        <v>41</v>
      </c>
      <c r="C403" s="97">
        <v>0</v>
      </c>
      <c r="D403" s="97">
        <v>0</v>
      </c>
      <c r="E403" s="97">
        <f aca="true" t="shared" si="2" ref="E403:G408">D403+E467-E501</f>
        <v>0</v>
      </c>
      <c r="F403" s="97">
        <f t="shared" si="2"/>
        <v>0</v>
      </c>
      <c r="G403" s="97">
        <f t="shared" si="2"/>
        <v>0</v>
      </c>
    </row>
    <row r="404" spans="1:7" ht="60">
      <c r="A404" s="37" t="s">
        <v>198</v>
      </c>
      <c r="B404" s="206" t="s">
        <v>41</v>
      </c>
      <c r="C404" s="97">
        <v>4597</v>
      </c>
      <c r="D404" s="97">
        <f>C404+D468-D502</f>
        <v>4597</v>
      </c>
      <c r="E404" s="97">
        <f t="shared" si="2"/>
        <v>4597</v>
      </c>
      <c r="F404" s="97">
        <f t="shared" si="2"/>
        <v>4597</v>
      </c>
      <c r="G404" s="97">
        <f t="shared" si="2"/>
        <v>4597</v>
      </c>
    </row>
    <row r="405" spans="1:7" ht="15.75">
      <c r="A405" s="163" t="s">
        <v>185</v>
      </c>
      <c r="B405" s="206" t="s">
        <v>41</v>
      </c>
      <c r="C405" s="97">
        <v>91</v>
      </c>
      <c r="D405" s="97">
        <f>C405+D469-D503</f>
        <v>91</v>
      </c>
      <c r="E405" s="97">
        <f t="shared" si="2"/>
        <v>91</v>
      </c>
      <c r="F405" s="97">
        <f t="shared" si="2"/>
        <v>91</v>
      </c>
      <c r="G405" s="97">
        <f t="shared" si="2"/>
        <v>91</v>
      </c>
    </row>
    <row r="406" spans="1:7" ht="45">
      <c r="A406" s="163" t="s">
        <v>186</v>
      </c>
      <c r="B406" s="206" t="s">
        <v>41</v>
      </c>
      <c r="C406" s="97">
        <v>36818</v>
      </c>
      <c r="D406" s="97">
        <f>C406+D470-D504</f>
        <v>38818</v>
      </c>
      <c r="E406" s="97">
        <f t="shared" si="2"/>
        <v>38818</v>
      </c>
      <c r="F406" s="97">
        <f t="shared" si="2"/>
        <v>38818</v>
      </c>
      <c r="G406" s="97">
        <f t="shared" si="2"/>
        <v>38818</v>
      </c>
    </row>
    <row r="407" spans="1:7" ht="45">
      <c r="A407" s="37" t="s">
        <v>188</v>
      </c>
      <c r="B407" s="206" t="s">
        <v>41</v>
      </c>
      <c r="C407" s="97">
        <v>2839</v>
      </c>
      <c r="D407" s="97">
        <f>C407+D471-D505</f>
        <v>2839</v>
      </c>
      <c r="E407" s="97">
        <f t="shared" si="2"/>
        <v>2839</v>
      </c>
      <c r="F407" s="97">
        <f t="shared" si="2"/>
        <v>2839</v>
      </c>
      <c r="G407" s="97">
        <f t="shared" si="2"/>
        <v>2839</v>
      </c>
    </row>
    <row r="408" spans="1:7" ht="15.75">
      <c r="A408" s="163" t="s">
        <v>187</v>
      </c>
      <c r="B408" s="206" t="s">
        <v>41</v>
      </c>
      <c r="C408" s="97">
        <v>134623</v>
      </c>
      <c r="D408" s="97">
        <f>C408+D472-D506</f>
        <v>134623</v>
      </c>
      <c r="E408" s="97">
        <f t="shared" si="2"/>
        <v>134623</v>
      </c>
      <c r="F408" s="97">
        <f t="shared" si="2"/>
        <v>134623</v>
      </c>
      <c r="G408" s="97">
        <f t="shared" si="2"/>
        <v>134623</v>
      </c>
    </row>
    <row r="409" spans="1:7" ht="30">
      <c r="A409" s="163" t="s">
        <v>189</v>
      </c>
      <c r="B409" s="206" t="s">
        <v>41</v>
      </c>
      <c r="C409" s="97"/>
      <c r="D409" s="97"/>
      <c r="E409" s="97"/>
      <c r="F409" s="97"/>
      <c r="G409" s="97"/>
    </row>
    <row r="410" spans="1:7" ht="30">
      <c r="A410" s="37" t="s">
        <v>190</v>
      </c>
      <c r="B410" s="206" t="s">
        <v>41</v>
      </c>
      <c r="C410" s="97"/>
      <c r="D410" s="97"/>
      <c r="E410" s="97"/>
      <c r="F410" s="97"/>
      <c r="G410" s="97"/>
    </row>
    <row r="411" spans="1:7" ht="30">
      <c r="A411" s="163" t="s">
        <v>191</v>
      </c>
      <c r="B411" s="206" t="s">
        <v>41</v>
      </c>
      <c r="C411" s="97">
        <v>111454</v>
      </c>
      <c r="D411" s="97">
        <f aca="true" t="shared" si="3" ref="D411:G412">C411+D475-D509</f>
        <v>111454</v>
      </c>
      <c r="E411" s="97">
        <f t="shared" si="3"/>
        <v>111454</v>
      </c>
      <c r="F411" s="97">
        <f t="shared" si="3"/>
        <v>111454</v>
      </c>
      <c r="G411" s="97">
        <f t="shared" si="3"/>
        <v>111454</v>
      </c>
    </row>
    <row r="412" spans="1:7" ht="30">
      <c r="A412" s="37" t="s">
        <v>200</v>
      </c>
      <c r="B412" s="206" t="s">
        <v>41</v>
      </c>
      <c r="C412" s="97">
        <v>555</v>
      </c>
      <c r="D412" s="97">
        <f t="shared" si="3"/>
        <v>555</v>
      </c>
      <c r="E412" s="97">
        <f t="shared" si="3"/>
        <v>555</v>
      </c>
      <c r="F412" s="97">
        <f t="shared" si="3"/>
        <v>555</v>
      </c>
      <c r="G412" s="97">
        <f t="shared" si="3"/>
        <v>555</v>
      </c>
    </row>
    <row r="413" spans="1:7" ht="45">
      <c r="A413" s="163" t="s">
        <v>192</v>
      </c>
      <c r="B413" s="206" t="s">
        <v>41</v>
      </c>
      <c r="C413" s="97"/>
      <c r="D413" s="97"/>
      <c r="E413" s="97"/>
      <c r="F413" s="97"/>
      <c r="G413" s="97"/>
    </row>
    <row r="414" spans="1:7" ht="45">
      <c r="A414" s="37" t="s">
        <v>193</v>
      </c>
      <c r="B414" s="164" t="s">
        <v>41</v>
      </c>
      <c r="C414" s="97">
        <v>262981</v>
      </c>
      <c r="D414" s="97">
        <f aca="true" t="shared" si="4" ref="D414:G416">C414+D478-D512</f>
        <v>262981</v>
      </c>
      <c r="E414" s="97">
        <f t="shared" si="4"/>
        <v>262981</v>
      </c>
      <c r="F414" s="97">
        <f t="shared" si="4"/>
        <v>262981</v>
      </c>
      <c r="G414" s="97">
        <f t="shared" si="4"/>
        <v>262981</v>
      </c>
    </row>
    <row r="415" spans="1:7" ht="15.75">
      <c r="A415" s="163" t="s">
        <v>194</v>
      </c>
      <c r="B415" s="164" t="s">
        <v>41</v>
      </c>
      <c r="C415" s="97">
        <v>368820</v>
      </c>
      <c r="D415" s="97">
        <f t="shared" si="4"/>
        <v>386935</v>
      </c>
      <c r="E415" s="97">
        <f t="shared" si="4"/>
        <v>406274</v>
      </c>
      <c r="F415" s="97">
        <f t="shared" si="4"/>
        <v>426867</v>
      </c>
      <c r="G415" s="97">
        <f t="shared" si="4"/>
        <v>448243</v>
      </c>
    </row>
    <row r="416" spans="1:7" ht="45">
      <c r="A416" s="163" t="s">
        <v>195</v>
      </c>
      <c r="B416" s="164" t="s">
        <v>41</v>
      </c>
      <c r="C416" s="97">
        <v>29833</v>
      </c>
      <c r="D416" s="97">
        <f t="shared" si="4"/>
        <v>30293</v>
      </c>
      <c r="E416" s="97">
        <f t="shared" si="4"/>
        <v>30828</v>
      </c>
      <c r="F416" s="97">
        <f t="shared" si="4"/>
        <v>31363</v>
      </c>
      <c r="G416" s="97">
        <f t="shared" si="4"/>
        <v>31898</v>
      </c>
    </row>
    <row r="417" spans="1:7" ht="45">
      <c r="A417" s="163" t="s">
        <v>196</v>
      </c>
      <c r="B417" s="164" t="s">
        <v>41</v>
      </c>
      <c r="C417" s="97"/>
      <c r="D417" s="97"/>
      <c r="E417" s="97"/>
      <c r="F417" s="97"/>
      <c r="G417" s="97"/>
    </row>
    <row r="418" spans="1:7" ht="30">
      <c r="A418" s="37" t="s">
        <v>197</v>
      </c>
      <c r="B418" s="164" t="s">
        <v>41</v>
      </c>
      <c r="C418" s="97">
        <v>2874</v>
      </c>
      <c r="D418" s="97">
        <f>C418+D482-D517</f>
        <v>2874</v>
      </c>
      <c r="E418" s="97">
        <f>D418+E482-E517</f>
        <v>2874</v>
      </c>
      <c r="F418" s="97">
        <f>E418+F482-F517</f>
        <v>2874</v>
      </c>
      <c r="G418" s="97">
        <f>F418+G482-G517</f>
        <v>2874</v>
      </c>
    </row>
    <row r="419" spans="1:7" ht="30.75" customHeight="1">
      <c r="A419" s="127" t="s">
        <v>118</v>
      </c>
      <c r="B419" s="206" t="s">
        <v>41</v>
      </c>
      <c r="C419" s="97">
        <f>C421+C429+C430+C433+C434+C435+C436+C437+C438+C439+C440+C441+C442+C443+C444+C445+C446+C447+C448</f>
        <v>4030964</v>
      </c>
      <c r="D419" s="97">
        <f>C419+D449-D483-D518</f>
        <v>4199622.23025</v>
      </c>
      <c r="E419" s="97">
        <f>D419+E449-E483-E518</f>
        <v>4093493.0029805</v>
      </c>
      <c r="F419" s="97">
        <f>E419+F449-F483-F518</f>
        <v>3920467.363309926</v>
      </c>
      <c r="G419" s="97">
        <f>F419+G449-G483-G518</f>
        <v>3709902.209970762</v>
      </c>
    </row>
    <row r="420" spans="1:7" ht="45">
      <c r="A420" s="37" t="s">
        <v>97</v>
      </c>
      <c r="B420" s="206"/>
      <c r="C420" s="97"/>
      <c r="D420" s="97"/>
      <c r="E420" s="97"/>
      <c r="F420" s="97"/>
      <c r="G420" s="97"/>
    </row>
    <row r="421" spans="1:7" ht="30">
      <c r="A421" s="163" t="s">
        <v>183</v>
      </c>
      <c r="B421" s="206" t="s">
        <v>41</v>
      </c>
      <c r="C421" s="97">
        <v>2377590</v>
      </c>
      <c r="D421" s="97">
        <f>C421+D451-D485-D520</f>
        <v>2502006.7802500003</v>
      </c>
      <c r="E421" s="97">
        <f>D421+E451-E485-E520</f>
        <v>2558091.9392705</v>
      </c>
      <c r="F421" s="97">
        <f>E421+F451-F485-F520</f>
        <v>2546825.411381527</v>
      </c>
      <c r="G421" s="97">
        <f>F421+G451-G485-G520</f>
        <v>2498065.6168177193</v>
      </c>
    </row>
    <row r="422" spans="1:7" ht="15.75" hidden="1">
      <c r="A422" s="130" t="s">
        <v>324</v>
      </c>
      <c r="B422" s="204" t="s">
        <v>41</v>
      </c>
      <c r="C422" s="133">
        <v>210971</v>
      </c>
      <c r="D422" s="133">
        <v>246971</v>
      </c>
      <c r="E422" s="133">
        <v>258771</v>
      </c>
      <c r="F422" s="133">
        <v>265971</v>
      </c>
      <c r="G422" s="133">
        <v>271771</v>
      </c>
    </row>
    <row r="423" spans="1:7" ht="15.75" hidden="1">
      <c r="A423" s="130" t="s">
        <v>235</v>
      </c>
      <c r="B423" s="204" t="s">
        <v>41</v>
      </c>
      <c r="C423" s="133">
        <v>240578</v>
      </c>
      <c r="D423" s="133">
        <v>222368</v>
      </c>
      <c r="E423" s="133">
        <v>203668</v>
      </c>
      <c r="F423" s="133">
        <v>175868</v>
      </c>
      <c r="G423" s="133">
        <v>150168</v>
      </c>
    </row>
    <row r="424" spans="1:7" s="7" customFormat="1" ht="15.75" hidden="1">
      <c r="A424" s="130" t="s">
        <v>237</v>
      </c>
      <c r="B424" s="204" t="s">
        <v>41</v>
      </c>
      <c r="C424" s="133">
        <v>175209</v>
      </c>
      <c r="D424" s="133">
        <v>220709</v>
      </c>
      <c r="E424" s="133">
        <v>222159</v>
      </c>
      <c r="F424" s="133">
        <v>220589</v>
      </c>
      <c r="G424" s="133">
        <v>213989</v>
      </c>
    </row>
    <row r="425" spans="1:7" ht="15.75" hidden="1">
      <c r="A425" s="130" t="s">
        <v>236</v>
      </c>
      <c r="B425" s="204" t="s">
        <v>41</v>
      </c>
      <c r="C425" s="133">
        <v>539201</v>
      </c>
      <c r="D425" s="133">
        <v>639480</v>
      </c>
      <c r="E425" s="133">
        <v>755729</v>
      </c>
      <c r="F425" s="133">
        <v>862929</v>
      </c>
      <c r="G425" s="133">
        <v>963177</v>
      </c>
    </row>
    <row r="426" spans="1:7" ht="15.75" hidden="1">
      <c r="A426" s="130" t="s">
        <v>272</v>
      </c>
      <c r="B426" s="204" t="s">
        <v>41</v>
      </c>
      <c r="C426" s="133">
        <v>701754</v>
      </c>
      <c r="D426" s="133">
        <v>700000</v>
      </c>
      <c r="E426" s="133">
        <v>700000</v>
      </c>
      <c r="F426" s="133">
        <v>700000</v>
      </c>
      <c r="G426" s="133">
        <v>700000</v>
      </c>
    </row>
    <row r="427" spans="1:7" ht="15.75" hidden="1">
      <c r="A427" s="130" t="s">
        <v>325</v>
      </c>
      <c r="B427" s="204" t="s">
        <v>41</v>
      </c>
      <c r="C427" s="133">
        <v>376302</v>
      </c>
      <c r="D427" s="133">
        <v>365000</v>
      </c>
      <c r="E427" s="133">
        <v>362500</v>
      </c>
      <c r="F427" s="133">
        <v>360000</v>
      </c>
      <c r="G427" s="133">
        <v>357000</v>
      </c>
    </row>
    <row r="428" spans="1:7" ht="15.75" hidden="1">
      <c r="A428" s="205"/>
      <c r="B428" s="204"/>
      <c r="C428" s="132"/>
      <c r="D428" s="132"/>
      <c r="E428" s="132"/>
      <c r="F428" s="132"/>
      <c r="G428" s="132"/>
    </row>
    <row r="429" spans="1:7" ht="27.75" customHeight="1">
      <c r="A429" s="163" t="s">
        <v>201</v>
      </c>
      <c r="B429" s="206" t="s">
        <v>41</v>
      </c>
      <c r="C429" s="97">
        <v>0</v>
      </c>
      <c r="D429" s="97">
        <f>C429+D463-D496-D532</f>
        <v>0</v>
      </c>
      <c r="E429" s="97">
        <f>D429+E463-E496-E532</f>
        <v>0</v>
      </c>
      <c r="F429" s="97">
        <f>E429+F463-F496-F532</f>
        <v>0</v>
      </c>
      <c r="G429" s="97">
        <f>F429+G463-G496-G532</f>
        <v>0</v>
      </c>
    </row>
    <row r="430" spans="1:7" ht="15.75">
      <c r="A430" s="163" t="s">
        <v>184</v>
      </c>
      <c r="B430" s="206" t="s">
        <v>41</v>
      </c>
      <c r="C430" s="97">
        <v>1255695</v>
      </c>
      <c r="D430" s="97">
        <f>C430+D464-D498-D533</f>
        <v>1298913.1</v>
      </c>
      <c r="E430" s="97">
        <f>D430+E464-E498-E533</f>
        <v>1137131.2000000002</v>
      </c>
      <c r="F430" s="97">
        <f>E430+F464-F498-F533</f>
        <v>975349.3000000002</v>
      </c>
      <c r="G430" s="97">
        <f>F430+G464-G498-G533</f>
        <v>813567.4000000001</v>
      </c>
    </row>
    <row r="431" spans="1:7" ht="15.75" hidden="1">
      <c r="A431" s="166"/>
      <c r="B431" s="204"/>
      <c r="C431" s="91"/>
      <c r="D431" s="91"/>
      <c r="E431" s="91"/>
      <c r="F431" s="91"/>
      <c r="G431" s="91"/>
    </row>
    <row r="432" spans="1:7" ht="15.75" hidden="1">
      <c r="A432" s="166" t="s">
        <v>215</v>
      </c>
      <c r="B432" s="204" t="s">
        <v>41</v>
      </c>
      <c r="C432" s="133">
        <v>768856</v>
      </c>
      <c r="D432" s="133">
        <v>889856</v>
      </c>
      <c r="E432" s="133">
        <v>805856</v>
      </c>
      <c r="F432" s="144">
        <v>721856</v>
      </c>
      <c r="G432" s="144">
        <v>637856</v>
      </c>
    </row>
    <row r="433" spans="1:7" ht="45">
      <c r="A433" s="163" t="s">
        <v>199</v>
      </c>
      <c r="B433" s="206" t="s">
        <v>41</v>
      </c>
      <c r="C433" s="97">
        <v>0</v>
      </c>
      <c r="D433" s="97">
        <f aca="true" t="shared" si="5" ref="D433:G438">C433+D467-D501-D535</f>
        <v>0</v>
      </c>
      <c r="E433" s="97">
        <f t="shared" si="5"/>
        <v>0</v>
      </c>
      <c r="F433" s="97">
        <f t="shared" si="5"/>
        <v>0</v>
      </c>
      <c r="G433" s="97">
        <f t="shared" si="5"/>
        <v>0</v>
      </c>
    </row>
    <row r="434" spans="1:7" ht="60">
      <c r="A434" s="37" t="s">
        <v>198</v>
      </c>
      <c r="B434" s="206" t="s">
        <v>41</v>
      </c>
      <c r="C434" s="97">
        <v>113</v>
      </c>
      <c r="D434" s="97">
        <f t="shared" si="5"/>
        <v>113</v>
      </c>
      <c r="E434" s="97">
        <f t="shared" si="5"/>
        <v>113</v>
      </c>
      <c r="F434" s="97">
        <f t="shared" si="5"/>
        <v>113</v>
      </c>
      <c r="G434" s="97">
        <f t="shared" si="5"/>
        <v>113</v>
      </c>
    </row>
    <row r="435" spans="1:7" ht="15.75">
      <c r="A435" s="163" t="s">
        <v>185</v>
      </c>
      <c r="B435" s="206" t="s">
        <v>41</v>
      </c>
      <c r="C435" s="97">
        <v>1</v>
      </c>
      <c r="D435" s="97">
        <f t="shared" si="5"/>
        <v>1</v>
      </c>
      <c r="E435" s="97">
        <f t="shared" si="5"/>
        <v>1</v>
      </c>
      <c r="F435" s="97">
        <f t="shared" si="5"/>
        <v>1</v>
      </c>
      <c r="G435" s="97">
        <f t="shared" si="5"/>
        <v>1</v>
      </c>
    </row>
    <row r="436" spans="1:7" ht="45">
      <c r="A436" s="163" t="s">
        <v>186</v>
      </c>
      <c r="B436" s="206" t="s">
        <v>41</v>
      </c>
      <c r="C436" s="97">
        <v>16245</v>
      </c>
      <c r="D436" s="97">
        <f t="shared" si="5"/>
        <v>14401.16</v>
      </c>
      <c r="E436" s="97">
        <f t="shared" si="5"/>
        <v>10403.5664</v>
      </c>
      <c r="F436" s="97">
        <f t="shared" si="5"/>
        <v>6246.069055999999</v>
      </c>
      <c r="G436" s="97">
        <f t="shared" si="5"/>
        <v>1922.2718182399985</v>
      </c>
    </row>
    <row r="437" spans="1:7" ht="45">
      <c r="A437" s="37" t="s">
        <v>188</v>
      </c>
      <c r="B437" s="206" t="s">
        <v>41</v>
      </c>
      <c r="C437" s="97">
        <v>1256</v>
      </c>
      <c r="D437" s="97">
        <f t="shared" si="5"/>
        <v>1164.48</v>
      </c>
      <c r="E437" s="97">
        <f t="shared" si="5"/>
        <v>1069.2992</v>
      </c>
      <c r="F437" s="97">
        <f t="shared" si="5"/>
        <v>970.311168</v>
      </c>
      <c r="G437" s="97">
        <f t="shared" si="5"/>
        <v>867.36361472</v>
      </c>
    </row>
    <row r="438" spans="1:7" ht="15.75">
      <c r="A438" s="163" t="s">
        <v>187</v>
      </c>
      <c r="B438" s="206" t="s">
        <v>41</v>
      </c>
      <c r="C438" s="97">
        <v>48464</v>
      </c>
      <c r="D438" s="97">
        <f t="shared" si="5"/>
        <v>48398.48</v>
      </c>
      <c r="E438" s="97">
        <f t="shared" si="5"/>
        <v>48330.3392</v>
      </c>
      <c r="F438" s="97">
        <f t="shared" si="5"/>
        <v>48259.472768</v>
      </c>
      <c r="G438" s="97">
        <f t="shared" si="5"/>
        <v>48185.77167872</v>
      </c>
    </row>
    <row r="439" spans="1:7" ht="30">
      <c r="A439" s="163" t="s">
        <v>189</v>
      </c>
      <c r="B439" s="206" t="s">
        <v>41</v>
      </c>
      <c r="C439" s="97"/>
      <c r="D439" s="97"/>
      <c r="E439" s="97"/>
      <c r="F439" s="97"/>
      <c r="G439" s="97"/>
    </row>
    <row r="440" spans="1:7" ht="30">
      <c r="A440" s="37" t="s">
        <v>190</v>
      </c>
      <c r="B440" s="206" t="s">
        <v>41</v>
      </c>
      <c r="C440" s="97"/>
      <c r="D440" s="97"/>
      <c r="E440" s="97"/>
      <c r="F440" s="97"/>
      <c r="G440" s="97"/>
    </row>
    <row r="441" spans="1:7" ht="30">
      <c r="A441" s="163" t="s">
        <v>191</v>
      </c>
      <c r="B441" s="206" t="s">
        <v>41</v>
      </c>
      <c r="C441" s="97">
        <v>90767</v>
      </c>
      <c r="D441" s="97">
        <f>C441+D475-D509-D543</f>
        <v>90767</v>
      </c>
      <c r="E441" s="97">
        <f>D441+E475-E509-E543</f>
        <v>90767</v>
      </c>
      <c r="F441" s="97">
        <f>E441+F475-F509-F543</f>
        <v>90767</v>
      </c>
      <c r="G441" s="97">
        <f>F441+G475-G509-G543</f>
        <v>90767</v>
      </c>
    </row>
    <row r="442" spans="1:7" ht="30">
      <c r="A442" s="37" t="s">
        <v>200</v>
      </c>
      <c r="B442" s="206" t="s">
        <v>41</v>
      </c>
      <c r="C442" s="97"/>
      <c r="D442" s="97"/>
      <c r="E442" s="97"/>
      <c r="F442" s="97"/>
      <c r="G442" s="97"/>
    </row>
    <row r="443" spans="1:7" ht="45">
      <c r="A443" s="163" t="s">
        <v>192</v>
      </c>
      <c r="B443" s="206" t="s">
        <v>41</v>
      </c>
      <c r="C443" s="97"/>
      <c r="D443" s="97"/>
      <c r="E443" s="97"/>
      <c r="F443" s="97"/>
      <c r="G443" s="97"/>
    </row>
    <row r="444" spans="1:7" ht="45">
      <c r="A444" s="37" t="s">
        <v>193</v>
      </c>
      <c r="B444" s="164" t="s">
        <v>41</v>
      </c>
      <c r="C444" s="97">
        <v>48368</v>
      </c>
      <c r="D444" s="97">
        <f aca="true" t="shared" si="6" ref="D444:G446">C444+D478-D512-D546</f>
        <v>46920.32</v>
      </c>
      <c r="E444" s="97">
        <f t="shared" si="6"/>
        <v>45414.7328</v>
      </c>
      <c r="F444" s="97">
        <f t="shared" si="6"/>
        <v>43848.922112</v>
      </c>
      <c r="G444" s="97">
        <f t="shared" si="6"/>
        <v>42220.47899648</v>
      </c>
    </row>
    <row r="445" spans="1:7" ht="15.75">
      <c r="A445" s="163" t="s">
        <v>194</v>
      </c>
      <c r="B445" s="164" t="s">
        <v>41</v>
      </c>
      <c r="C445" s="97">
        <v>175685</v>
      </c>
      <c r="D445" s="97">
        <f t="shared" si="6"/>
        <v>180149.49</v>
      </c>
      <c r="E445" s="97">
        <f t="shared" si="6"/>
        <v>185305.61011</v>
      </c>
      <c r="F445" s="97">
        <f t="shared" si="6"/>
        <v>191148.41502440002</v>
      </c>
      <c r="G445" s="97">
        <f t="shared" si="6"/>
        <v>197185.6871548846</v>
      </c>
    </row>
    <row r="446" spans="1:7" ht="30.75" customHeight="1">
      <c r="A446" s="163" t="s">
        <v>195</v>
      </c>
      <c r="B446" s="164" t="s">
        <v>41</v>
      </c>
      <c r="C446" s="97">
        <v>15355</v>
      </c>
      <c r="D446" s="97">
        <f t="shared" si="6"/>
        <v>15452.9</v>
      </c>
      <c r="E446" s="97">
        <f t="shared" si="6"/>
        <v>15625.8</v>
      </c>
      <c r="F446" s="97">
        <f t="shared" si="6"/>
        <v>15798.699999999999</v>
      </c>
      <c r="G446" s="97">
        <f t="shared" si="6"/>
        <v>15971.599999999999</v>
      </c>
    </row>
    <row r="447" spans="1:7" ht="45">
      <c r="A447" s="163" t="s">
        <v>196</v>
      </c>
      <c r="B447" s="164" t="s">
        <v>41</v>
      </c>
      <c r="C447" s="97"/>
      <c r="D447" s="97"/>
      <c r="E447" s="97"/>
      <c r="F447" s="97"/>
      <c r="G447" s="97"/>
    </row>
    <row r="448" spans="1:7" ht="30">
      <c r="A448" s="37" t="s">
        <v>197</v>
      </c>
      <c r="B448" s="164" t="s">
        <v>41</v>
      </c>
      <c r="C448" s="97">
        <v>1425</v>
      </c>
      <c r="D448" s="97">
        <f>C448+D482-D517-D550</f>
        <v>1334.52</v>
      </c>
      <c r="E448" s="97">
        <f>D448+E482-E517-E550</f>
        <v>1239.516</v>
      </c>
      <c r="F448" s="97">
        <f>E448+F482-F517-F550</f>
        <v>1139.7618</v>
      </c>
      <c r="G448" s="97">
        <f>F448+G482-G517-G550</f>
        <v>1035.01989</v>
      </c>
    </row>
    <row r="449" spans="1:7" ht="43.5">
      <c r="A449" s="127" t="s">
        <v>335</v>
      </c>
      <c r="B449" s="206" t="s">
        <v>41</v>
      </c>
      <c r="C449" s="97">
        <f>C451+C463+C464+C467+C468+C469+C470+C471+C472+C473+C474+C475+C476+C477+C478+C479+C480+C481+C482</f>
        <v>1265821</v>
      </c>
      <c r="D449" s="97">
        <f>D451+D463+D464+D467+D468+D469+D470+D471+D472+D473+D474+D475+D476+D477+D478+D479+D480+D481+D482</f>
        <v>953941.2</v>
      </c>
      <c r="E449" s="97">
        <f>E451+E463+E464+E467+E468+E469+E470+E471+E472+E473+E474+E475+E476+E477+E478+E479+E480+E481+E482</f>
        <v>680371.8783999999</v>
      </c>
      <c r="F449" s="97">
        <f>F451+F463+F464+F467+F468+F469+F470+F471+F472+F473+F474+F475+F476+F477+F478+F479+F480+F481+F482</f>
        <v>653755.8416287999</v>
      </c>
      <c r="G449" s="97">
        <f>G451+G463+G464+G467+G468+G469+G470+G471+G472+G473+G474+G475+G476+G477+G478+G479+G480+G481+G482</f>
        <v>641034.5491129663</v>
      </c>
    </row>
    <row r="450" spans="1:7" ht="45">
      <c r="A450" s="37" t="s">
        <v>97</v>
      </c>
      <c r="B450" s="206"/>
      <c r="C450" s="97"/>
      <c r="D450" s="97"/>
      <c r="E450" s="97"/>
      <c r="F450" s="97"/>
      <c r="G450" s="97"/>
    </row>
    <row r="451" spans="1:7" ht="30">
      <c r="A451" s="163" t="s">
        <v>183</v>
      </c>
      <c r="B451" s="206" t="s">
        <v>41</v>
      </c>
      <c r="C451" s="97">
        <v>838840</v>
      </c>
      <c r="D451" s="37">
        <f>C451*0.855</f>
        <v>717208.2</v>
      </c>
      <c r="E451" s="37">
        <f>D451*0.912</f>
        <v>654093.8783999999</v>
      </c>
      <c r="F451" s="37">
        <f>E451*0.957</f>
        <v>625967.8416287999</v>
      </c>
      <c r="G451" s="37">
        <f>F451*0.978</f>
        <v>612196.5491129663</v>
      </c>
    </row>
    <row r="452" spans="1:7" ht="15.75" hidden="1">
      <c r="A452" s="130" t="s">
        <v>322</v>
      </c>
      <c r="B452" s="204" t="s">
        <v>41</v>
      </c>
      <c r="C452" s="133">
        <v>5400</v>
      </c>
      <c r="D452" s="133">
        <v>5700</v>
      </c>
      <c r="E452" s="133">
        <v>5800</v>
      </c>
      <c r="F452" s="133">
        <v>5900</v>
      </c>
      <c r="G452" s="133">
        <v>5950</v>
      </c>
    </row>
    <row r="453" spans="1:7" ht="15.75" hidden="1">
      <c r="A453" s="130" t="s">
        <v>324</v>
      </c>
      <c r="B453" s="204" t="s">
        <v>41</v>
      </c>
      <c r="C453" s="133">
        <v>125304</v>
      </c>
      <c r="D453" s="133">
        <v>126300</v>
      </c>
      <c r="E453" s="133">
        <v>100000</v>
      </c>
      <c r="F453" s="133">
        <v>100000</v>
      </c>
      <c r="G453" s="133">
        <v>100000</v>
      </c>
    </row>
    <row r="454" spans="1:7" ht="15.75" hidden="1">
      <c r="A454" s="130" t="s">
        <v>253</v>
      </c>
      <c r="B454" s="204" t="s">
        <v>41</v>
      </c>
      <c r="C454" s="133">
        <v>2968</v>
      </c>
      <c r="D454" s="133">
        <v>2500</v>
      </c>
      <c r="E454" s="133">
        <v>3000</v>
      </c>
      <c r="F454" s="133">
        <v>7000</v>
      </c>
      <c r="G454" s="133">
        <v>7000</v>
      </c>
    </row>
    <row r="455" spans="1:7" ht="15.75" hidden="1">
      <c r="A455" s="130" t="s">
        <v>235</v>
      </c>
      <c r="B455" s="204" t="s">
        <v>41</v>
      </c>
      <c r="C455" s="133">
        <v>93706</v>
      </c>
      <c r="D455" s="133">
        <v>40000</v>
      </c>
      <c r="E455" s="133">
        <v>45000</v>
      </c>
      <c r="F455" s="133">
        <v>40000</v>
      </c>
      <c r="G455" s="133">
        <v>45000</v>
      </c>
    </row>
    <row r="456" spans="1:7" ht="15.75" hidden="1">
      <c r="A456" s="130" t="s">
        <v>237</v>
      </c>
      <c r="B456" s="204" t="s">
        <v>41</v>
      </c>
      <c r="C456" s="133">
        <v>22600</v>
      </c>
      <c r="D456" s="133">
        <v>75000</v>
      </c>
      <c r="E456" s="133">
        <v>30000</v>
      </c>
      <c r="F456" s="133">
        <v>30000</v>
      </c>
      <c r="G456" s="133">
        <v>30000</v>
      </c>
    </row>
    <row r="457" spans="1:7" ht="15.75" hidden="1">
      <c r="A457" s="130" t="s">
        <v>248</v>
      </c>
      <c r="B457" s="204" t="s">
        <v>41</v>
      </c>
      <c r="C457" s="133">
        <v>4188</v>
      </c>
      <c r="D457" s="133">
        <v>4000</v>
      </c>
      <c r="E457" s="133">
        <v>4500</v>
      </c>
      <c r="F457" s="133">
        <v>4500</v>
      </c>
      <c r="G457" s="133">
        <v>4500</v>
      </c>
    </row>
    <row r="458" spans="1:7" ht="15.75" hidden="1">
      <c r="A458" s="130" t="s">
        <v>286</v>
      </c>
      <c r="B458" s="204" t="s">
        <v>41</v>
      </c>
      <c r="C458" s="133">
        <v>21929</v>
      </c>
      <c r="D458" s="133">
        <v>25800</v>
      </c>
      <c r="E458" s="133">
        <v>16200</v>
      </c>
      <c r="F458" s="133">
        <v>16600</v>
      </c>
      <c r="G458" s="133">
        <v>18100</v>
      </c>
    </row>
    <row r="459" spans="1:7" ht="15.75" hidden="1">
      <c r="A459" s="130" t="s">
        <v>236</v>
      </c>
      <c r="B459" s="204" t="s">
        <v>41</v>
      </c>
      <c r="C459" s="133">
        <v>207289</v>
      </c>
      <c r="D459" s="133">
        <v>160000</v>
      </c>
      <c r="E459" s="133">
        <v>180000</v>
      </c>
      <c r="F459" s="133">
        <v>145000</v>
      </c>
      <c r="G459" s="133">
        <v>130000</v>
      </c>
    </row>
    <row r="460" spans="1:7" ht="15.75" hidden="1">
      <c r="A460" s="130" t="s">
        <v>272</v>
      </c>
      <c r="B460" s="204" t="s">
        <v>41</v>
      </c>
      <c r="C460" s="133">
        <v>254951</v>
      </c>
      <c r="D460" s="133">
        <v>200000</v>
      </c>
      <c r="E460" s="133">
        <v>190000</v>
      </c>
      <c r="F460" s="133">
        <v>195000</v>
      </c>
      <c r="G460" s="133">
        <v>190000</v>
      </c>
    </row>
    <row r="461" spans="1:7" ht="15.75" hidden="1">
      <c r="A461" s="130" t="s">
        <v>325</v>
      </c>
      <c r="B461" s="204" t="s">
        <v>41</v>
      </c>
      <c r="C461" s="133">
        <v>90839</v>
      </c>
      <c r="D461" s="133">
        <v>70000</v>
      </c>
      <c r="E461" s="133">
        <v>72500</v>
      </c>
      <c r="F461" s="133">
        <v>75000</v>
      </c>
      <c r="G461" s="133">
        <v>75000</v>
      </c>
    </row>
    <row r="462" spans="1:7" ht="15.75" hidden="1">
      <c r="A462" s="205"/>
      <c r="B462" s="204"/>
      <c r="C462" s="132"/>
      <c r="D462" s="132"/>
      <c r="E462" s="132"/>
      <c r="F462" s="132"/>
      <c r="G462" s="132"/>
    </row>
    <row r="463" spans="1:7" ht="27" customHeight="1">
      <c r="A463" s="163" t="s">
        <v>201</v>
      </c>
      <c r="B463" s="206" t="s">
        <v>41</v>
      </c>
      <c r="C463" s="97"/>
      <c r="D463" s="97"/>
      <c r="E463" s="97"/>
      <c r="F463" s="97"/>
      <c r="G463" s="97"/>
    </row>
    <row r="464" spans="1:7" ht="15.75">
      <c r="A464" s="163" t="s">
        <v>184</v>
      </c>
      <c r="B464" s="206" t="s">
        <v>41</v>
      </c>
      <c r="C464" s="97">
        <v>387754</v>
      </c>
      <c r="D464" s="97">
        <f>D465+D466</f>
        <v>210000</v>
      </c>
      <c r="E464" s="97">
        <f>E465+E466</f>
        <v>0</v>
      </c>
      <c r="F464" s="97">
        <f>F465+F466</f>
        <v>0</v>
      </c>
      <c r="G464" s="97">
        <f>G465+G466</f>
        <v>0</v>
      </c>
    </row>
    <row r="465" spans="1:7" ht="15.75" hidden="1">
      <c r="A465" s="132" t="s">
        <v>273</v>
      </c>
      <c r="B465" s="206" t="s">
        <v>41</v>
      </c>
      <c r="C465" s="58">
        <v>5380</v>
      </c>
      <c r="D465" s="91"/>
      <c r="E465" s="91"/>
      <c r="F465" s="91"/>
      <c r="G465" s="91"/>
    </row>
    <row r="466" spans="1:7" ht="15.75" hidden="1">
      <c r="A466" s="132" t="s">
        <v>215</v>
      </c>
      <c r="B466" s="204" t="s">
        <v>41</v>
      </c>
      <c r="C466" s="133">
        <v>349314</v>
      </c>
      <c r="D466" s="133">
        <v>210000</v>
      </c>
      <c r="E466" s="58">
        <v>0</v>
      </c>
      <c r="F466" s="134">
        <v>0</v>
      </c>
      <c r="G466" s="134">
        <v>0</v>
      </c>
    </row>
    <row r="467" spans="1:7" ht="45">
      <c r="A467" s="163" t="s">
        <v>199</v>
      </c>
      <c r="B467" s="206" t="s">
        <v>41</v>
      </c>
      <c r="C467" s="97"/>
      <c r="D467" s="97"/>
      <c r="E467" s="97"/>
      <c r="F467" s="97"/>
      <c r="G467" s="97"/>
    </row>
    <row r="468" spans="1:7" ht="60">
      <c r="A468" s="37" t="s">
        <v>198</v>
      </c>
      <c r="B468" s="206" t="s">
        <v>41</v>
      </c>
      <c r="C468" s="97"/>
      <c r="D468" s="97"/>
      <c r="E468" s="97"/>
      <c r="F468" s="97"/>
      <c r="G468" s="97"/>
    </row>
    <row r="469" spans="1:7" ht="15.75">
      <c r="A469" s="163" t="s">
        <v>185</v>
      </c>
      <c r="B469" s="206" t="s">
        <v>41</v>
      </c>
      <c r="C469" s="97"/>
      <c r="D469" s="97"/>
      <c r="E469" s="97"/>
      <c r="F469" s="97"/>
      <c r="G469" s="97"/>
    </row>
    <row r="470" spans="1:7" ht="45">
      <c r="A470" s="163" t="s">
        <v>186</v>
      </c>
      <c r="B470" s="206" t="s">
        <v>41</v>
      </c>
      <c r="C470" s="97">
        <v>1707</v>
      </c>
      <c r="D470" s="97">
        <v>2000</v>
      </c>
      <c r="E470" s="97"/>
      <c r="F470" s="97"/>
      <c r="G470" s="97"/>
    </row>
    <row r="471" spans="1:7" ht="45">
      <c r="A471" s="37" t="s">
        <v>188</v>
      </c>
      <c r="B471" s="206" t="s">
        <v>41</v>
      </c>
      <c r="C471" s="97"/>
      <c r="D471" s="97"/>
      <c r="E471" s="97"/>
      <c r="F471" s="97"/>
      <c r="G471" s="97"/>
    </row>
    <row r="472" spans="1:7" ht="15.75">
      <c r="A472" s="163" t="s">
        <v>187</v>
      </c>
      <c r="B472" s="206" t="s">
        <v>41</v>
      </c>
      <c r="C472" s="97"/>
      <c r="D472" s="97"/>
      <c r="E472" s="97"/>
      <c r="F472" s="97"/>
      <c r="G472" s="97"/>
    </row>
    <row r="473" spans="1:7" ht="30">
      <c r="A473" s="163" t="s">
        <v>189</v>
      </c>
      <c r="B473" s="206" t="s">
        <v>41</v>
      </c>
      <c r="C473" s="97"/>
      <c r="D473" s="97"/>
      <c r="E473" s="97"/>
      <c r="F473" s="97"/>
      <c r="G473" s="97"/>
    </row>
    <row r="474" spans="1:7" ht="30">
      <c r="A474" s="37" t="s">
        <v>190</v>
      </c>
      <c r="B474" s="206" t="s">
        <v>41</v>
      </c>
      <c r="C474" s="97"/>
      <c r="D474" s="97"/>
      <c r="E474" s="97"/>
      <c r="F474" s="97"/>
      <c r="G474" s="97"/>
    </row>
    <row r="475" spans="1:7" ht="30">
      <c r="A475" s="163" t="s">
        <v>191</v>
      </c>
      <c r="B475" s="206" t="s">
        <v>41</v>
      </c>
      <c r="C475" s="97">
        <v>10806</v>
      </c>
      <c r="D475" s="97"/>
      <c r="E475" s="97"/>
      <c r="F475" s="97"/>
      <c r="G475" s="97"/>
    </row>
    <row r="476" spans="1:7" ht="30">
      <c r="A476" s="37" t="s">
        <v>200</v>
      </c>
      <c r="B476" s="206" t="s">
        <v>41</v>
      </c>
      <c r="C476" s="97"/>
      <c r="D476" s="97"/>
      <c r="E476" s="97"/>
      <c r="F476" s="97"/>
      <c r="G476" s="97"/>
    </row>
    <row r="477" spans="1:7" ht="45">
      <c r="A477" s="163" t="s">
        <v>192</v>
      </c>
      <c r="B477" s="206" t="s">
        <v>41</v>
      </c>
      <c r="C477" s="97"/>
      <c r="D477" s="97"/>
      <c r="E477" s="97"/>
      <c r="F477" s="97"/>
      <c r="G477" s="97"/>
    </row>
    <row r="478" spans="1:7" ht="45">
      <c r="A478" s="37" t="s">
        <v>193</v>
      </c>
      <c r="B478" s="164" t="s">
        <v>41</v>
      </c>
      <c r="C478" s="97">
        <v>470</v>
      </c>
      <c r="D478" s="97"/>
      <c r="E478" s="97"/>
      <c r="F478" s="97"/>
      <c r="G478" s="97"/>
    </row>
    <row r="479" spans="1:7" ht="15.75">
      <c r="A479" s="163" t="s">
        <v>194</v>
      </c>
      <c r="B479" s="164" t="s">
        <v>41</v>
      </c>
      <c r="C479" s="97">
        <v>26094</v>
      </c>
      <c r="D479" s="97">
        <v>24273</v>
      </c>
      <c r="E479" s="97">
        <v>25743</v>
      </c>
      <c r="F479" s="97">
        <v>27253</v>
      </c>
      <c r="G479" s="97">
        <v>28303</v>
      </c>
    </row>
    <row r="480" spans="1:7" ht="45">
      <c r="A480" s="163" t="s">
        <v>195</v>
      </c>
      <c r="B480" s="164" t="s">
        <v>41</v>
      </c>
      <c r="C480" s="97">
        <v>150</v>
      </c>
      <c r="D480" s="97">
        <v>460</v>
      </c>
      <c r="E480" s="97">
        <v>535</v>
      </c>
      <c r="F480" s="97">
        <v>535</v>
      </c>
      <c r="G480" s="97">
        <v>535</v>
      </c>
    </row>
    <row r="481" spans="1:7" ht="45">
      <c r="A481" s="163" t="s">
        <v>196</v>
      </c>
      <c r="B481" s="164" t="s">
        <v>41</v>
      </c>
      <c r="C481" s="97"/>
      <c r="D481" s="97"/>
      <c r="E481" s="97"/>
      <c r="F481" s="97"/>
      <c r="G481" s="97"/>
    </row>
    <row r="482" spans="1:7" ht="30">
      <c r="A482" s="37" t="s">
        <v>197</v>
      </c>
      <c r="B482" s="164" t="s">
        <v>41</v>
      </c>
      <c r="C482" s="97"/>
      <c r="D482" s="97"/>
      <c r="E482" s="97"/>
      <c r="F482" s="97"/>
      <c r="G482" s="97"/>
    </row>
    <row r="483" spans="1:7" ht="29.25">
      <c r="A483" s="127" t="s">
        <v>336</v>
      </c>
      <c r="B483" s="206" t="s">
        <v>41</v>
      </c>
      <c r="C483" s="97">
        <f>C485+C496+C498+C501+C502+C503+C504+C505+C506+C507+C508+C509+C510+C511+C512+C513+C514+C515+C517</f>
        <v>401076</v>
      </c>
      <c r="D483" s="97">
        <f>D485+D496+D498+D501+D502+D503+D504+D505+D506+D507+D508+D509+D510+D511+D512+D513+D514+D515+D517</f>
        <v>194728</v>
      </c>
      <c r="E483" s="97">
        <f>E485+E496+E498+E501+E502+E503+E504+E505+E506+E507+E508+E509+E510+E511+E512+E513+E514+E515+E517</f>
        <v>178004</v>
      </c>
      <c r="F483" s="97">
        <f>F485+F496+F498+F501+F502+F503+F504+F505+F506+F507+F508+F509+F510+F511+F512+F513+F514+F515+F517</f>
        <v>191560</v>
      </c>
      <c r="G483" s="97">
        <f>G485+G496+G498+G501+G502+G503+G504+G505+G506+G507+G508+G509+G510+G511+G512+G513+G514+G515+G517</f>
        <v>197727</v>
      </c>
    </row>
    <row r="484" spans="1:7" ht="45">
      <c r="A484" s="37" t="s">
        <v>97</v>
      </c>
      <c r="B484" s="206"/>
      <c r="C484" s="97"/>
      <c r="D484" s="97"/>
      <c r="E484" s="97"/>
      <c r="F484" s="97"/>
      <c r="G484" s="97"/>
    </row>
    <row r="485" spans="1:7" ht="30">
      <c r="A485" s="163" t="s">
        <v>183</v>
      </c>
      <c r="B485" s="206" t="s">
        <v>41</v>
      </c>
      <c r="C485" s="97">
        <v>330065</v>
      </c>
      <c r="D485" s="37">
        <f>SUM(D486:D494)</f>
        <v>183570</v>
      </c>
      <c r="E485" s="37">
        <f>SUM(E486:E494)</f>
        <v>171600</v>
      </c>
      <c r="F485" s="37">
        <f>SUM(F486:F494)</f>
        <v>184900</v>
      </c>
      <c r="G485" s="37">
        <f>SUM(G486:G494)</f>
        <v>190800</v>
      </c>
    </row>
    <row r="486" spans="1:7" ht="15.75" hidden="1">
      <c r="A486" s="130" t="s">
        <v>324</v>
      </c>
      <c r="B486" s="204" t="s">
        <v>41</v>
      </c>
      <c r="C486" s="133">
        <v>41690</v>
      </c>
      <c r="D486" s="133">
        <v>46000</v>
      </c>
      <c r="E486" s="133">
        <v>48000</v>
      </c>
      <c r="F486" s="133">
        <v>52600</v>
      </c>
      <c r="G486" s="133">
        <v>54000</v>
      </c>
    </row>
    <row r="487" spans="1:7" ht="15.75" hidden="1">
      <c r="A487" s="130" t="s">
        <v>253</v>
      </c>
      <c r="B487" s="204" t="s">
        <v>41</v>
      </c>
      <c r="C487" s="133"/>
      <c r="D487" s="133">
        <v>1300</v>
      </c>
      <c r="E487" s="133">
        <v>1300</v>
      </c>
      <c r="F487" s="133">
        <v>1500</v>
      </c>
      <c r="G487" s="133">
        <v>1500</v>
      </c>
    </row>
    <row r="488" spans="1:7" ht="15.75" hidden="1">
      <c r="A488" s="130" t="s">
        <v>235</v>
      </c>
      <c r="B488" s="204" t="s">
        <v>41</v>
      </c>
      <c r="C488" s="133">
        <v>48367</v>
      </c>
      <c r="D488" s="133">
        <v>20000</v>
      </c>
      <c r="E488" s="133">
        <v>23000</v>
      </c>
      <c r="F488" s="133">
        <v>25000</v>
      </c>
      <c r="G488" s="133">
        <v>25000</v>
      </c>
    </row>
    <row r="489" spans="1:7" ht="15.75" hidden="1">
      <c r="A489" s="130" t="s">
        <v>237</v>
      </c>
      <c r="B489" s="204" t="s">
        <v>41</v>
      </c>
      <c r="C489" s="133">
        <v>10697</v>
      </c>
      <c r="D489" s="133">
        <v>13000</v>
      </c>
      <c r="E489" s="133">
        <v>12000</v>
      </c>
      <c r="F489" s="133">
        <v>15000</v>
      </c>
      <c r="G489" s="133">
        <v>20000</v>
      </c>
    </row>
    <row r="490" spans="1:7" ht="15.75" hidden="1">
      <c r="A490" s="130" t="s">
        <v>248</v>
      </c>
      <c r="B490" s="204" t="s">
        <v>41</v>
      </c>
      <c r="C490" s="133">
        <v>8420</v>
      </c>
      <c r="D490" s="133"/>
      <c r="E490" s="133"/>
      <c r="F490" s="133"/>
      <c r="G490" s="133"/>
    </row>
    <row r="491" spans="1:7" ht="15.75" hidden="1">
      <c r="A491" s="130" t="s">
        <v>286</v>
      </c>
      <c r="B491" s="204" t="s">
        <v>41</v>
      </c>
      <c r="C491" s="133">
        <v>24058</v>
      </c>
      <c r="D491" s="133">
        <v>2500</v>
      </c>
      <c r="E491" s="133">
        <v>2500</v>
      </c>
      <c r="F491" s="133">
        <v>2500</v>
      </c>
      <c r="G491" s="133">
        <v>2500</v>
      </c>
    </row>
    <row r="492" spans="1:7" ht="15.75" hidden="1">
      <c r="A492" s="130" t="s">
        <v>236</v>
      </c>
      <c r="B492" s="204" t="s">
        <v>41</v>
      </c>
      <c r="C492" s="133">
        <v>31586</v>
      </c>
      <c r="D492" s="133">
        <v>25770</v>
      </c>
      <c r="E492" s="133">
        <v>29800</v>
      </c>
      <c r="F492" s="133">
        <v>31300</v>
      </c>
      <c r="G492" s="133">
        <v>27800</v>
      </c>
    </row>
    <row r="493" spans="1:7" ht="18.75" customHeight="1" hidden="1">
      <c r="A493" s="130" t="s">
        <v>272</v>
      </c>
      <c r="B493" s="204" t="s">
        <v>41</v>
      </c>
      <c r="C493" s="133">
        <v>60666</v>
      </c>
      <c r="D493" s="133">
        <v>50000</v>
      </c>
      <c r="E493" s="133">
        <v>30000</v>
      </c>
      <c r="F493" s="133">
        <v>30000</v>
      </c>
      <c r="G493" s="133">
        <v>30000</v>
      </c>
    </row>
    <row r="494" spans="1:7" ht="18.75" customHeight="1" hidden="1">
      <c r="A494" s="130" t="s">
        <v>325</v>
      </c>
      <c r="B494" s="204" t="s">
        <v>41</v>
      </c>
      <c r="C494" s="133">
        <v>32609</v>
      </c>
      <c r="D494" s="133">
        <v>25000</v>
      </c>
      <c r="E494" s="133">
        <v>25000</v>
      </c>
      <c r="F494" s="133">
        <v>27000</v>
      </c>
      <c r="G494" s="133">
        <v>30000</v>
      </c>
    </row>
    <row r="495" spans="1:7" ht="12" customHeight="1">
      <c r="A495" s="54"/>
      <c r="B495" s="78"/>
      <c r="C495" s="58"/>
      <c r="D495" s="58"/>
      <c r="E495" s="58"/>
      <c r="F495" s="58"/>
      <c r="G495" s="58"/>
    </row>
    <row r="496" spans="1:7" ht="24.75" customHeight="1">
      <c r="A496" s="163" t="s">
        <v>201</v>
      </c>
      <c r="B496" s="206" t="s">
        <v>41</v>
      </c>
      <c r="C496" s="97">
        <v>278</v>
      </c>
      <c r="D496" s="97"/>
      <c r="E496" s="97"/>
      <c r="F496" s="97"/>
      <c r="G496" s="97"/>
    </row>
    <row r="497" spans="1:7" ht="6.75" customHeight="1">
      <c r="A497" s="166"/>
      <c r="B497" s="204"/>
      <c r="C497" s="97"/>
      <c r="D497" s="97"/>
      <c r="E497" s="97"/>
      <c r="F497" s="97"/>
      <c r="G497" s="97"/>
    </row>
    <row r="498" spans="1:7" ht="15.75">
      <c r="A498" s="163" t="s">
        <v>184</v>
      </c>
      <c r="B498" s="206" t="s">
        <v>41</v>
      </c>
      <c r="C498" s="97">
        <v>57741</v>
      </c>
      <c r="D498" s="97">
        <v>5000</v>
      </c>
      <c r="E498" s="97"/>
      <c r="F498" s="97"/>
      <c r="G498" s="97"/>
    </row>
    <row r="499" spans="1:7" ht="15.75" hidden="1">
      <c r="A499" s="132" t="s">
        <v>215</v>
      </c>
      <c r="B499" s="204" t="s">
        <v>41</v>
      </c>
      <c r="C499" s="133">
        <v>5790</v>
      </c>
      <c r="D499" s="133">
        <v>5000</v>
      </c>
      <c r="E499" s="97"/>
      <c r="F499" s="97"/>
      <c r="G499" s="97"/>
    </row>
    <row r="500" spans="1:7" ht="15.75" hidden="1">
      <c r="A500" s="166" t="s">
        <v>211</v>
      </c>
      <c r="B500" s="204" t="s">
        <v>41</v>
      </c>
      <c r="C500" s="58">
        <v>43447</v>
      </c>
      <c r="D500" s="91"/>
      <c r="E500" s="91"/>
      <c r="F500" s="91"/>
      <c r="G500" s="91"/>
    </row>
    <row r="501" spans="1:7" ht="45.75" customHeight="1">
      <c r="A501" s="163" t="s">
        <v>199</v>
      </c>
      <c r="B501" s="206" t="s">
        <v>41</v>
      </c>
      <c r="C501" s="97"/>
      <c r="D501" s="97"/>
      <c r="E501" s="97"/>
      <c r="F501" s="97"/>
      <c r="G501" s="97"/>
    </row>
    <row r="502" spans="1:7" ht="60">
      <c r="A502" s="37" t="s">
        <v>198</v>
      </c>
      <c r="B502" s="206" t="s">
        <v>41</v>
      </c>
      <c r="C502" s="97"/>
      <c r="D502" s="97"/>
      <c r="E502" s="97"/>
      <c r="F502" s="97"/>
      <c r="G502" s="97"/>
    </row>
    <row r="503" spans="1:7" ht="15.75">
      <c r="A503" s="163" t="s">
        <v>185</v>
      </c>
      <c r="B503" s="206" t="s">
        <v>41</v>
      </c>
      <c r="C503" s="97"/>
      <c r="D503" s="97"/>
      <c r="E503" s="97"/>
      <c r="F503" s="97"/>
      <c r="G503" s="97"/>
    </row>
    <row r="504" spans="1:7" ht="45">
      <c r="A504" s="163" t="s">
        <v>186</v>
      </c>
      <c r="B504" s="206" t="s">
        <v>41</v>
      </c>
      <c r="C504" s="97">
        <v>1029</v>
      </c>
      <c r="D504" s="97"/>
      <c r="E504" s="97"/>
      <c r="F504" s="97"/>
      <c r="G504" s="97"/>
    </row>
    <row r="505" spans="1:7" ht="31.5" customHeight="1">
      <c r="A505" s="37" t="s">
        <v>188</v>
      </c>
      <c r="B505" s="206" t="s">
        <v>41</v>
      </c>
      <c r="C505" s="97"/>
      <c r="D505" s="97"/>
      <c r="E505" s="97"/>
      <c r="F505" s="97"/>
      <c r="G505" s="97"/>
    </row>
    <row r="506" spans="1:7" ht="15.75">
      <c r="A506" s="163" t="s">
        <v>187</v>
      </c>
      <c r="B506" s="206" t="s">
        <v>41</v>
      </c>
      <c r="C506" s="97"/>
      <c r="D506" s="97"/>
      <c r="E506" s="97"/>
      <c r="F506" s="97"/>
      <c r="G506" s="97"/>
    </row>
    <row r="507" spans="1:7" ht="30">
      <c r="A507" s="163" t="s">
        <v>189</v>
      </c>
      <c r="B507" s="206" t="s">
        <v>41</v>
      </c>
      <c r="C507" s="97"/>
      <c r="D507" s="97"/>
      <c r="E507" s="97"/>
      <c r="F507" s="97"/>
      <c r="G507" s="97"/>
    </row>
    <row r="508" spans="1:7" ht="30">
      <c r="A508" s="37" t="s">
        <v>190</v>
      </c>
      <c r="B508" s="206" t="s">
        <v>41</v>
      </c>
      <c r="C508" s="97"/>
      <c r="D508" s="97"/>
      <c r="E508" s="97"/>
      <c r="F508" s="97"/>
      <c r="G508" s="97"/>
    </row>
    <row r="509" spans="1:7" ht="30">
      <c r="A509" s="163" t="s">
        <v>191</v>
      </c>
      <c r="B509" s="206" t="s">
        <v>41</v>
      </c>
      <c r="C509" s="97">
        <v>2291</v>
      </c>
      <c r="D509" s="97"/>
      <c r="E509" s="97"/>
      <c r="F509" s="97"/>
      <c r="G509" s="97"/>
    </row>
    <row r="510" spans="1:7" ht="30">
      <c r="A510" s="37" t="s">
        <v>200</v>
      </c>
      <c r="B510" s="206" t="s">
        <v>41</v>
      </c>
      <c r="C510" s="97"/>
      <c r="D510" s="97"/>
      <c r="E510" s="97"/>
      <c r="F510" s="97"/>
      <c r="G510" s="97"/>
    </row>
    <row r="511" spans="1:7" ht="45">
      <c r="A511" s="163" t="s">
        <v>192</v>
      </c>
      <c r="B511" s="206" t="s">
        <v>41</v>
      </c>
      <c r="C511" s="97"/>
      <c r="D511" s="97"/>
      <c r="E511" s="97"/>
      <c r="F511" s="97"/>
      <c r="G511" s="97"/>
    </row>
    <row r="512" spans="1:7" ht="42.75" customHeight="1">
      <c r="A512" s="37" t="s">
        <v>193</v>
      </c>
      <c r="B512" s="164" t="s">
        <v>41</v>
      </c>
      <c r="C512" s="97">
        <v>577</v>
      </c>
      <c r="D512" s="97"/>
      <c r="E512" s="97"/>
      <c r="F512" s="97"/>
      <c r="G512" s="97"/>
    </row>
    <row r="513" spans="1:7" ht="18.75" customHeight="1">
      <c r="A513" s="163" t="s">
        <v>194</v>
      </c>
      <c r="B513" s="164" t="s">
        <v>41</v>
      </c>
      <c r="C513" s="97">
        <v>9095</v>
      </c>
      <c r="D513" s="97">
        <v>6158</v>
      </c>
      <c r="E513" s="97">
        <v>6404</v>
      </c>
      <c r="F513" s="97">
        <v>6660</v>
      </c>
      <c r="G513" s="97">
        <v>6927</v>
      </c>
    </row>
    <row r="514" spans="1:7" ht="46.5" customHeight="1">
      <c r="A514" s="163" t="s">
        <v>195</v>
      </c>
      <c r="B514" s="164" t="s">
        <v>41</v>
      </c>
      <c r="C514" s="97"/>
      <c r="D514" s="97"/>
      <c r="E514" s="97"/>
      <c r="F514" s="97"/>
      <c r="G514" s="97"/>
    </row>
    <row r="515" spans="1:7" ht="50.25" customHeight="1">
      <c r="A515" s="163" t="s">
        <v>196</v>
      </c>
      <c r="B515" s="164" t="s">
        <v>41</v>
      </c>
      <c r="C515" s="97"/>
      <c r="D515" s="97"/>
      <c r="E515" s="97"/>
      <c r="F515" s="97"/>
      <c r="G515" s="97"/>
    </row>
    <row r="516" spans="1:7" ht="6.75" customHeight="1" hidden="1">
      <c r="A516" s="37"/>
      <c r="B516" s="56"/>
      <c r="C516" s="97"/>
      <c r="D516" s="97"/>
      <c r="E516" s="97"/>
      <c r="F516" s="97"/>
      <c r="G516" s="97"/>
    </row>
    <row r="517" spans="1:7" ht="30">
      <c r="A517" s="37" t="s">
        <v>197</v>
      </c>
      <c r="B517" s="164" t="s">
        <v>41</v>
      </c>
      <c r="C517" s="97"/>
      <c r="D517" s="97"/>
      <c r="E517" s="97"/>
      <c r="F517" s="97"/>
      <c r="G517" s="97"/>
    </row>
    <row r="518" spans="1:7" ht="44.25" customHeight="1">
      <c r="A518" s="127" t="s">
        <v>337</v>
      </c>
      <c r="B518" s="206" t="s">
        <v>41</v>
      </c>
      <c r="C518" s="97">
        <f>C520+C532+C533+C535+C536+C537+C538+C539+C540+C541+C542+C543+C544+C545+C546+C547+C548+C549+C550</f>
        <v>533517</v>
      </c>
      <c r="D518" s="97">
        <f>D520+D532+D533+D535+D536+D537+D538+D539+D540+D541+D542+D543+D544+D545+D546+D547+D548+D549+D550</f>
        <v>590554.96975</v>
      </c>
      <c r="E518" s="97">
        <f>E520+E532+E533+E535+E536+E537+E538+E539+E540+E541+E542+E543+E544+E545+E546+E547+E548+E549+E550</f>
        <v>608497.1056695</v>
      </c>
      <c r="F518" s="97">
        <f>F520+F532+F533+F535+F536+F537+F538+F539+F540+F541+F542+F543+F544+F545+F546+F547+F548+F549+F550</f>
        <v>635221.4812993737</v>
      </c>
      <c r="G518" s="97">
        <f>G520+G532+G533+G535+G536+G537+G538+G539+G540+G541+G542+G543+G544+G545+G546+G547+G548+G549+G550</f>
        <v>653872.7024521295</v>
      </c>
    </row>
    <row r="519" spans="1:7" ht="45">
      <c r="A519" s="37" t="s">
        <v>97</v>
      </c>
      <c r="B519" s="206"/>
      <c r="C519" s="97"/>
      <c r="D519" s="97"/>
      <c r="E519" s="97"/>
      <c r="F519" s="97"/>
      <c r="G519" s="97"/>
    </row>
    <row r="520" spans="1:7" ht="39" customHeight="1">
      <c r="A520" s="163" t="s">
        <v>244</v>
      </c>
      <c r="B520" s="206" t="s">
        <v>41</v>
      </c>
      <c r="C520" s="97">
        <v>382525</v>
      </c>
      <c r="D520" s="97">
        <f>C520*1.06979</f>
        <v>409221.41975</v>
      </c>
      <c r="E520" s="97">
        <f>D520*1.042</f>
        <v>426408.7193795</v>
      </c>
      <c r="F520" s="97">
        <f>E520*1.0608</f>
        <v>452334.3695177736</v>
      </c>
      <c r="G520" s="97">
        <f>F520*1.0394</f>
        <v>470156.34367677395</v>
      </c>
    </row>
    <row r="521" spans="1:7" ht="15.75" hidden="1">
      <c r="A521" s="130" t="s">
        <v>322</v>
      </c>
      <c r="B521" s="204" t="s">
        <v>41</v>
      </c>
      <c r="C521" s="133">
        <v>11000</v>
      </c>
      <c r="D521" s="133">
        <v>11240</v>
      </c>
      <c r="E521" s="133">
        <v>11300</v>
      </c>
      <c r="F521" s="133">
        <v>11340</v>
      </c>
      <c r="G521" s="133">
        <v>11470</v>
      </c>
    </row>
    <row r="522" spans="1:7" ht="15.75" hidden="1">
      <c r="A522" s="130" t="s">
        <v>324</v>
      </c>
      <c r="B522" s="204" t="s">
        <v>41</v>
      </c>
      <c r="C522" s="133">
        <v>43712</v>
      </c>
      <c r="D522" s="133">
        <v>44300</v>
      </c>
      <c r="E522" s="133">
        <v>45200</v>
      </c>
      <c r="F522" s="133">
        <v>46000</v>
      </c>
      <c r="G522" s="133">
        <v>46400</v>
      </c>
    </row>
    <row r="523" spans="1:7" ht="15.75" hidden="1">
      <c r="A523" s="130" t="s">
        <v>253</v>
      </c>
      <c r="B523" s="204" t="s">
        <v>41</v>
      </c>
      <c r="C523" s="133">
        <v>1984</v>
      </c>
      <c r="D523" s="133">
        <v>2600</v>
      </c>
      <c r="E523" s="133">
        <v>2100</v>
      </c>
      <c r="F523" s="133">
        <v>2150</v>
      </c>
      <c r="G523" s="133">
        <v>2200</v>
      </c>
    </row>
    <row r="524" spans="1:7" ht="15.75" hidden="1">
      <c r="A524" s="130" t="s">
        <v>235</v>
      </c>
      <c r="B524" s="204" t="s">
        <v>41</v>
      </c>
      <c r="C524" s="133">
        <v>35781</v>
      </c>
      <c r="D524" s="133">
        <v>38210</v>
      </c>
      <c r="E524" s="133">
        <v>40700</v>
      </c>
      <c r="F524" s="133">
        <v>42800</v>
      </c>
      <c r="G524" s="133">
        <v>45700</v>
      </c>
    </row>
    <row r="525" spans="1:7" ht="15.75" hidden="1">
      <c r="A525" s="130" t="s">
        <v>237</v>
      </c>
      <c r="B525" s="204" t="s">
        <v>41</v>
      </c>
      <c r="C525" s="133">
        <v>15696</v>
      </c>
      <c r="D525" s="133">
        <v>16500</v>
      </c>
      <c r="E525" s="133">
        <v>16550</v>
      </c>
      <c r="F525" s="133">
        <v>16570</v>
      </c>
      <c r="G525" s="133">
        <v>16600</v>
      </c>
    </row>
    <row r="526" spans="1:7" ht="15.75" hidden="1">
      <c r="A526" s="130" t="s">
        <v>248</v>
      </c>
      <c r="B526" s="204" t="s">
        <v>41</v>
      </c>
      <c r="C526" s="133">
        <v>33882</v>
      </c>
      <c r="D526" s="133">
        <v>42482</v>
      </c>
      <c r="E526" s="133">
        <v>50802</v>
      </c>
      <c r="F526" s="133">
        <v>59122</v>
      </c>
      <c r="G526" s="133">
        <v>67442</v>
      </c>
    </row>
    <row r="527" spans="1:7" ht="15.75" hidden="1">
      <c r="A527" s="130" t="s">
        <v>286</v>
      </c>
      <c r="B527" s="204" t="s">
        <v>41</v>
      </c>
      <c r="C527" s="133">
        <v>5914</v>
      </c>
      <c r="D527" s="133">
        <v>6200</v>
      </c>
      <c r="E527" s="133">
        <v>6200</v>
      </c>
      <c r="F527" s="133">
        <v>6200</v>
      </c>
      <c r="G527" s="133">
        <v>6220</v>
      </c>
    </row>
    <row r="528" spans="1:7" ht="15.75" hidden="1">
      <c r="A528" s="130" t="s">
        <v>236</v>
      </c>
      <c r="B528" s="204" t="s">
        <v>41</v>
      </c>
      <c r="C528" s="133">
        <v>62483</v>
      </c>
      <c r="D528" s="133">
        <v>70651</v>
      </c>
      <c r="E528" s="133">
        <v>72560</v>
      </c>
      <c r="F528" s="133">
        <v>81390</v>
      </c>
      <c r="G528" s="133">
        <v>82400</v>
      </c>
    </row>
    <row r="529" spans="1:8" ht="19.5" customHeight="1" hidden="1">
      <c r="A529" s="130" t="s">
        <v>272</v>
      </c>
      <c r="B529" s="204" t="s">
        <v>41</v>
      </c>
      <c r="C529" s="133">
        <v>77509</v>
      </c>
      <c r="D529" s="133">
        <v>77500</v>
      </c>
      <c r="E529" s="133">
        <v>77500</v>
      </c>
      <c r="F529" s="133">
        <v>77500</v>
      </c>
      <c r="G529" s="133">
        <v>77500</v>
      </c>
      <c r="H529" s="10"/>
    </row>
    <row r="530" spans="1:8" ht="19.5" customHeight="1" hidden="1">
      <c r="A530" s="130" t="s">
        <v>325</v>
      </c>
      <c r="B530" s="204" t="s">
        <v>41</v>
      </c>
      <c r="C530" s="133">
        <v>25355</v>
      </c>
      <c r="D530" s="133">
        <v>25500</v>
      </c>
      <c r="E530" s="133">
        <v>26350</v>
      </c>
      <c r="F530" s="133">
        <v>27450</v>
      </c>
      <c r="G530" s="133">
        <v>29200</v>
      </c>
      <c r="H530" s="10"/>
    </row>
    <row r="531" spans="1:7" ht="12.75" customHeight="1">
      <c r="A531" s="132"/>
      <c r="B531" s="204"/>
      <c r="C531" s="207"/>
      <c r="D531" s="207"/>
      <c r="E531" s="207"/>
      <c r="F531" s="207"/>
      <c r="G531" s="207"/>
    </row>
    <row r="532" spans="1:7" ht="25.5" customHeight="1">
      <c r="A532" s="163" t="s">
        <v>201</v>
      </c>
      <c r="B532" s="206" t="s">
        <v>41</v>
      </c>
      <c r="C532" s="97">
        <v>77</v>
      </c>
      <c r="D532" s="97"/>
      <c r="E532" s="97"/>
      <c r="F532" s="97"/>
      <c r="G532" s="97"/>
    </row>
    <row r="533" spans="1:7" ht="15.75">
      <c r="A533" s="163" t="s">
        <v>184</v>
      </c>
      <c r="B533" s="206" t="s">
        <v>41</v>
      </c>
      <c r="C533" s="97">
        <v>131530</v>
      </c>
      <c r="D533" s="97">
        <f>C533*1.23</f>
        <v>161781.9</v>
      </c>
      <c r="E533" s="97">
        <f>D533*1</f>
        <v>161781.9</v>
      </c>
      <c r="F533" s="97">
        <f>E533*1</f>
        <v>161781.9</v>
      </c>
      <c r="G533" s="97">
        <f>F533*1</f>
        <v>161781.9</v>
      </c>
    </row>
    <row r="534" spans="1:7" ht="15.75" hidden="1">
      <c r="A534" s="132" t="s">
        <v>215</v>
      </c>
      <c r="B534" s="204" t="s">
        <v>41</v>
      </c>
      <c r="C534" s="133">
        <v>68237</v>
      </c>
      <c r="D534" s="133">
        <v>84000</v>
      </c>
      <c r="E534" s="133">
        <v>84000</v>
      </c>
      <c r="F534" s="144">
        <v>84000</v>
      </c>
      <c r="G534" s="144">
        <v>84000</v>
      </c>
    </row>
    <row r="535" spans="1:7" ht="46.5" customHeight="1">
      <c r="A535" s="163" t="s">
        <v>199</v>
      </c>
      <c r="B535" s="206" t="s">
        <v>41</v>
      </c>
      <c r="C535" s="97"/>
      <c r="D535" s="97"/>
      <c r="E535" s="97"/>
      <c r="F535" s="97"/>
      <c r="G535" s="97"/>
    </row>
    <row r="536" spans="1:7" ht="60">
      <c r="A536" s="37" t="s">
        <v>198</v>
      </c>
      <c r="B536" s="206" t="s">
        <v>41</v>
      </c>
      <c r="C536" s="97">
        <v>5</v>
      </c>
      <c r="D536" s="97"/>
      <c r="E536" s="97"/>
      <c r="F536" s="97"/>
      <c r="G536" s="97"/>
    </row>
    <row r="537" spans="1:7" ht="15.75">
      <c r="A537" s="163" t="s">
        <v>185</v>
      </c>
      <c r="B537" s="206" t="s">
        <v>41</v>
      </c>
      <c r="C537" s="97">
        <v>1</v>
      </c>
      <c r="D537" s="97"/>
      <c r="E537" s="97"/>
      <c r="F537" s="97"/>
      <c r="G537" s="97"/>
    </row>
    <row r="538" spans="1:7" ht="45">
      <c r="A538" s="163" t="s">
        <v>186</v>
      </c>
      <c r="B538" s="206" t="s">
        <v>41</v>
      </c>
      <c r="C538" s="97">
        <v>3696</v>
      </c>
      <c r="D538" s="97">
        <f aca="true" t="shared" si="7" ref="D538:G540">C538*1.04</f>
        <v>3843.84</v>
      </c>
      <c r="E538" s="97">
        <f t="shared" si="7"/>
        <v>3997.5936</v>
      </c>
      <c r="F538" s="97">
        <f t="shared" si="7"/>
        <v>4157.497344</v>
      </c>
      <c r="G538" s="97">
        <f t="shared" si="7"/>
        <v>4323.797237760001</v>
      </c>
    </row>
    <row r="539" spans="1:7" ht="45">
      <c r="A539" s="37" t="s">
        <v>188</v>
      </c>
      <c r="B539" s="206" t="s">
        <v>41</v>
      </c>
      <c r="C539" s="97">
        <v>88</v>
      </c>
      <c r="D539" s="97">
        <f t="shared" si="7"/>
        <v>91.52000000000001</v>
      </c>
      <c r="E539" s="97">
        <f t="shared" si="7"/>
        <v>95.18080000000002</v>
      </c>
      <c r="F539" s="97">
        <f t="shared" si="7"/>
        <v>98.98803200000002</v>
      </c>
      <c r="G539" s="97">
        <f t="shared" si="7"/>
        <v>102.94755328000002</v>
      </c>
    </row>
    <row r="540" spans="1:7" ht="15.75">
      <c r="A540" s="163" t="s">
        <v>187</v>
      </c>
      <c r="B540" s="206" t="s">
        <v>41</v>
      </c>
      <c r="C540" s="97">
        <v>63</v>
      </c>
      <c r="D540" s="97">
        <f t="shared" si="7"/>
        <v>65.52</v>
      </c>
      <c r="E540" s="97">
        <f t="shared" si="7"/>
        <v>68.1408</v>
      </c>
      <c r="F540" s="97">
        <f t="shared" si="7"/>
        <v>70.866432</v>
      </c>
      <c r="G540" s="97">
        <f t="shared" si="7"/>
        <v>73.70108928</v>
      </c>
    </row>
    <row r="541" spans="1:7" ht="30">
      <c r="A541" s="163" t="s">
        <v>189</v>
      </c>
      <c r="B541" s="206" t="s">
        <v>41</v>
      </c>
      <c r="C541" s="97"/>
      <c r="D541" s="97"/>
      <c r="E541" s="97"/>
      <c r="F541" s="97"/>
      <c r="G541" s="97"/>
    </row>
    <row r="542" spans="1:7" ht="30">
      <c r="A542" s="37" t="s">
        <v>190</v>
      </c>
      <c r="B542" s="206" t="s">
        <v>41</v>
      </c>
      <c r="C542" s="97"/>
      <c r="D542" s="97"/>
      <c r="E542" s="97"/>
      <c r="F542" s="97"/>
      <c r="G542" s="97"/>
    </row>
    <row r="543" spans="1:7" ht="30">
      <c r="A543" s="163" t="s">
        <v>191</v>
      </c>
      <c r="B543" s="206" t="s">
        <v>41</v>
      </c>
      <c r="C543" s="97">
        <v>626</v>
      </c>
      <c r="D543" s="97"/>
      <c r="E543" s="97"/>
      <c r="F543" s="97"/>
      <c r="G543" s="97"/>
    </row>
    <row r="544" spans="1:7" ht="30">
      <c r="A544" s="37" t="s">
        <v>200</v>
      </c>
      <c r="B544" s="206" t="s">
        <v>41</v>
      </c>
      <c r="C544" s="97"/>
      <c r="D544" s="97"/>
      <c r="E544" s="97"/>
      <c r="F544" s="97"/>
      <c r="G544" s="97"/>
    </row>
    <row r="545" spans="1:7" ht="45">
      <c r="A545" s="163" t="s">
        <v>192</v>
      </c>
      <c r="B545" s="206" t="s">
        <v>41</v>
      </c>
      <c r="C545" s="97"/>
      <c r="D545" s="97"/>
      <c r="E545" s="97"/>
      <c r="F545" s="97"/>
      <c r="G545" s="97"/>
    </row>
    <row r="546" spans="1:7" ht="48" customHeight="1">
      <c r="A546" s="37" t="s">
        <v>193</v>
      </c>
      <c r="B546" s="164" t="s">
        <v>41</v>
      </c>
      <c r="C546" s="97">
        <v>1392</v>
      </c>
      <c r="D546" s="97">
        <f>C546*1.04</f>
        <v>1447.68</v>
      </c>
      <c r="E546" s="97">
        <f>D546*1.04</f>
        <v>1505.5872000000002</v>
      </c>
      <c r="F546" s="97">
        <f>E546*1.04</f>
        <v>1565.8106880000003</v>
      </c>
      <c r="G546" s="97">
        <f>F546*1.04</f>
        <v>1628.4431155200002</v>
      </c>
    </row>
    <row r="547" spans="1:7" ht="15.75">
      <c r="A547" s="163" t="s">
        <v>194</v>
      </c>
      <c r="B547" s="164" t="s">
        <v>41</v>
      </c>
      <c r="C547" s="97">
        <v>12890</v>
      </c>
      <c r="D547" s="97">
        <f>C547*1.059</f>
        <v>13650.509999999998</v>
      </c>
      <c r="E547" s="97">
        <f>D547*1.039</f>
        <v>14182.879889999997</v>
      </c>
      <c r="F547" s="97">
        <f>E547*1.04</f>
        <v>14750.195085599997</v>
      </c>
      <c r="G547" s="97">
        <f>F547*1.0399</f>
        <v>15338.727869515436</v>
      </c>
    </row>
    <row r="548" spans="1:7" ht="45">
      <c r="A548" s="163" t="s">
        <v>195</v>
      </c>
      <c r="B548" s="164" t="s">
        <v>41</v>
      </c>
      <c r="C548" s="97">
        <v>537</v>
      </c>
      <c r="D548" s="97">
        <v>362.1</v>
      </c>
      <c r="E548" s="97">
        <v>362.1</v>
      </c>
      <c r="F548" s="97">
        <v>362.1</v>
      </c>
      <c r="G548" s="97">
        <v>362.1</v>
      </c>
    </row>
    <row r="549" spans="1:7" ht="69.75" customHeight="1">
      <c r="A549" s="163" t="s">
        <v>196</v>
      </c>
      <c r="B549" s="164" t="s">
        <v>41</v>
      </c>
      <c r="C549" s="97"/>
      <c r="D549" s="97"/>
      <c r="E549" s="97"/>
      <c r="F549" s="97"/>
      <c r="G549" s="97"/>
    </row>
    <row r="550" spans="1:7" ht="62.25" customHeight="1">
      <c r="A550" s="37" t="s">
        <v>197</v>
      </c>
      <c r="B550" s="164" t="s">
        <v>41</v>
      </c>
      <c r="C550" s="97">
        <v>87</v>
      </c>
      <c r="D550" s="97">
        <f>C550*1.04</f>
        <v>90.48</v>
      </c>
      <c r="E550" s="97">
        <f>D550*1.05</f>
        <v>95.004</v>
      </c>
      <c r="F550" s="97">
        <f>E550*1.05</f>
        <v>99.75420000000001</v>
      </c>
      <c r="G550" s="97">
        <f>F550*1.05</f>
        <v>104.74191000000002</v>
      </c>
    </row>
    <row r="551" spans="1:7" ht="15.75">
      <c r="A551" s="307" t="s">
        <v>44</v>
      </c>
      <c r="B551" s="308"/>
      <c r="C551" s="308"/>
      <c r="D551" s="308"/>
      <c r="E551" s="308"/>
      <c r="F551" s="308"/>
      <c r="G551" s="309"/>
    </row>
    <row r="552" spans="1:7" ht="16.5" customHeight="1">
      <c r="A552" s="23" t="s">
        <v>88</v>
      </c>
      <c r="B552" s="78" t="s">
        <v>41</v>
      </c>
      <c r="C552" s="161"/>
      <c r="D552" s="161"/>
      <c r="E552" s="161"/>
      <c r="F552" s="31"/>
      <c r="G552" s="31"/>
    </row>
    <row r="553" spans="1:7" ht="15.75" customHeight="1">
      <c r="A553" s="208" t="s">
        <v>124</v>
      </c>
      <c r="B553" s="78" t="s">
        <v>41</v>
      </c>
      <c r="C553" s="161"/>
      <c r="D553" s="161"/>
      <c r="E553" s="161"/>
      <c r="F553" s="31"/>
      <c r="G553" s="31"/>
    </row>
    <row r="554" spans="1:7" ht="14.25" customHeight="1">
      <c r="A554" s="23" t="s">
        <v>34</v>
      </c>
      <c r="B554" s="78" t="s">
        <v>162</v>
      </c>
      <c r="C554" s="31"/>
      <c r="D554" s="31"/>
      <c r="E554" s="31"/>
      <c r="F554" s="31"/>
      <c r="G554" s="31"/>
    </row>
    <row r="555" spans="1:7" ht="20.25" customHeight="1">
      <c r="A555" s="23" t="s">
        <v>35</v>
      </c>
      <c r="B555" s="78" t="s">
        <v>38</v>
      </c>
      <c r="C555" s="31"/>
      <c r="D555" s="31"/>
      <c r="E555" s="31"/>
      <c r="F555" s="31"/>
      <c r="G555" s="31"/>
    </row>
    <row r="556" spans="1:7" ht="18.75" customHeight="1">
      <c r="A556" s="23" t="s">
        <v>36</v>
      </c>
      <c r="B556" s="78" t="s">
        <v>163</v>
      </c>
      <c r="C556" s="31"/>
      <c r="D556" s="31"/>
      <c r="E556" s="31"/>
      <c r="F556" s="31"/>
      <c r="G556" s="31"/>
    </row>
    <row r="557" spans="1:7" ht="30">
      <c r="A557" s="112" t="s">
        <v>37</v>
      </c>
      <c r="B557" s="209" t="s">
        <v>119</v>
      </c>
      <c r="C557" s="31"/>
      <c r="D557" s="31"/>
      <c r="E557" s="31"/>
      <c r="F557" s="31"/>
      <c r="G557" s="31"/>
    </row>
    <row r="558" spans="1:7" ht="12.75" customHeight="1">
      <c r="A558" s="301" t="s">
        <v>45</v>
      </c>
      <c r="B558" s="302"/>
      <c r="C558" s="302"/>
      <c r="D558" s="302"/>
      <c r="E558" s="302"/>
      <c r="F558" s="302"/>
      <c r="G558" s="303"/>
    </row>
    <row r="559" spans="1:7" ht="14.25" customHeight="1">
      <c r="A559" s="304"/>
      <c r="B559" s="305"/>
      <c r="C559" s="305"/>
      <c r="D559" s="305"/>
      <c r="E559" s="305"/>
      <c r="F559" s="305"/>
      <c r="G559" s="306"/>
    </row>
    <row r="560" spans="1:7" ht="17.25" customHeight="1">
      <c r="A560" s="23" t="s">
        <v>89</v>
      </c>
      <c r="B560" s="78" t="s">
        <v>41</v>
      </c>
      <c r="C560" s="31"/>
      <c r="D560" s="31"/>
      <c r="E560" s="31"/>
      <c r="F560" s="31"/>
      <c r="G560" s="31"/>
    </row>
    <row r="561" spans="1:7" s="16" customFormat="1" ht="15.75">
      <c r="A561" s="307" t="s">
        <v>46</v>
      </c>
      <c r="B561" s="308"/>
      <c r="C561" s="308"/>
      <c r="D561" s="308"/>
      <c r="E561" s="308"/>
      <c r="F561" s="308"/>
      <c r="G561" s="309"/>
    </row>
    <row r="562" spans="1:7" s="16" customFormat="1" ht="18" customHeight="1">
      <c r="A562" s="23" t="s">
        <v>89</v>
      </c>
      <c r="B562" s="78" t="s">
        <v>41</v>
      </c>
      <c r="C562" s="31"/>
      <c r="D562" s="31"/>
      <c r="E562" s="31"/>
      <c r="F562" s="31"/>
      <c r="G562" s="31"/>
    </row>
    <row r="563" spans="1:7" s="16" customFormat="1" ht="15.75">
      <c r="A563" s="312"/>
      <c r="B563" s="313"/>
      <c r="C563" s="313"/>
      <c r="D563" s="313"/>
      <c r="E563" s="313"/>
      <c r="F563" s="313"/>
      <c r="G563" s="314"/>
    </row>
    <row r="564" spans="1:7" s="16" customFormat="1" ht="15.75">
      <c r="A564" s="307" t="s">
        <v>40</v>
      </c>
      <c r="B564" s="308"/>
      <c r="C564" s="308"/>
      <c r="D564" s="308"/>
      <c r="E564" s="308"/>
      <c r="F564" s="308"/>
      <c r="G564" s="309"/>
    </row>
    <row r="565" spans="1:7" s="16" customFormat="1" ht="15.75">
      <c r="A565" s="210" t="s">
        <v>11</v>
      </c>
      <c r="B565" s="78" t="s">
        <v>41</v>
      </c>
      <c r="C565" s="31">
        <f>C567+C576+C578+C580+C581+C582+C583+C584+C585+C588+C590+C591+C592+C593+C594+C595+C596</f>
        <v>1883981</v>
      </c>
      <c r="D565" s="31">
        <f>D567+D576+D578+D580+D581+D582+D583+D584+D585+D588+D590+D591+D592+D593+D594+D595+D596</f>
        <v>1992780.4078</v>
      </c>
      <c r="E565" s="31">
        <f>E567+E576+E578+E580+E581+E582+E583+E584+E585+E588+E590+E591+E592+E593+E594+E595+E596</f>
        <v>2107390.53197046</v>
      </c>
      <c r="F565" s="31">
        <f>F567+F576+F578+F580+F581+F582+F583+F584+F585+F588+F590+F591+F592+F593+F594+F595+F596</f>
        <v>2254794.656623601</v>
      </c>
      <c r="G565" s="31">
        <f>G567+G576+G578+G580+G581+G582+G583+G584+G585+G588+G590+G591+G592+G593+G594+G595+G596</f>
        <v>2421471.9275853117</v>
      </c>
    </row>
    <row r="566" spans="1:7" s="16" customFormat="1" ht="45">
      <c r="A566" s="23" t="s">
        <v>97</v>
      </c>
      <c r="B566" s="78"/>
      <c r="C566" s="31"/>
      <c r="D566" s="31"/>
      <c r="E566" s="31"/>
      <c r="F566" s="31"/>
      <c r="G566" s="31"/>
    </row>
    <row r="567" spans="1:7" s="16" customFormat="1" ht="30">
      <c r="A567" s="35" t="s">
        <v>183</v>
      </c>
      <c r="B567" s="78" t="s">
        <v>41</v>
      </c>
      <c r="C567" s="31">
        <v>1639728</v>
      </c>
      <c r="D567" s="31">
        <f>D602-D637</f>
        <v>1705325.44</v>
      </c>
      <c r="E567" s="31">
        <f>E602-E637</f>
        <v>1802528.99008</v>
      </c>
      <c r="F567" s="31">
        <f>F602-F637</f>
        <v>1932311.07736576</v>
      </c>
      <c r="G567" s="31">
        <f>G602-G637</f>
        <v>2079166.719245558</v>
      </c>
    </row>
    <row r="568" spans="1:7" s="16" customFormat="1" ht="15.75" hidden="1">
      <c r="A568" s="200" t="s">
        <v>268</v>
      </c>
      <c r="B568" s="211" t="s">
        <v>41</v>
      </c>
      <c r="C568" s="212">
        <v>277486</v>
      </c>
      <c r="D568" s="212">
        <v>195650</v>
      </c>
      <c r="E568" s="212">
        <v>201000</v>
      </c>
      <c r="F568" s="212">
        <v>205000</v>
      </c>
      <c r="G568" s="212">
        <v>205000</v>
      </c>
    </row>
    <row r="569" spans="1:7" s="16" customFormat="1" ht="15.75" hidden="1">
      <c r="A569" s="200" t="s">
        <v>324</v>
      </c>
      <c r="B569" s="211" t="s">
        <v>41</v>
      </c>
      <c r="C569" s="212">
        <v>78952</v>
      </c>
      <c r="D569" s="212">
        <v>50200</v>
      </c>
      <c r="E569" s="212">
        <v>50300</v>
      </c>
      <c r="F569" s="212">
        <v>50300</v>
      </c>
      <c r="G569" s="212">
        <v>50300</v>
      </c>
    </row>
    <row r="570" spans="1:7" s="16" customFormat="1" ht="16.5" customHeight="1" hidden="1">
      <c r="A570" s="200" t="s">
        <v>235</v>
      </c>
      <c r="B570" s="211" t="s">
        <v>41</v>
      </c>
      <c r="C570" s="212">
        <v>97851</v>
      </c>
      <c r="D570" s="212">
        <v>70000</v>
      </c>
      <c r="E570" s="212">
        <v>60000</v>
      </c>
      <c r="F570" s="212">
        <v>50000</v>
      </c>
      <c r="G570" s="212">
        <v>50000</v>
      </c>
    </row>
    <row r="571" spans="1:7" s="16" customFormat="1" ht="16.5" customHeight="1" hidden="1">
      <c r="A571" s="200" t="s">
        <v>248</v>
      </c>
      <c r="B571" s="211" t="s">
        <v>41</v>
      </c>
      <c r="C571" s="212">
        <v>108379</v>
      </c>
      <c r="D571" s="212">
        <v>94560</v>
      </c>
      <c r="E571" s="212">
        <v>74560</v>
      </c>
      <c r="F571" s="212">
        <v>75560</v>
      </c>
      <c r="G571" s="212">
        <v>76500</v>
      </c>
    </row>
    <row r="572" spans="1:7" s="16" customFormat="1" ht="16.5" customHeight="1" hidden="1">
      <c r="A572" s="200" t="s">
        <v>236</v>
      </c>
      <c r="B572" s="211" t="s">
        <v>41</v>
      </c>
      <c r="C572" s="212">
        <v>236614</v>
      </c>
      <c r="D572" s="212">
        <v>204800</v>
      </c>
      <c r="E572" s="212">
        <v>200000</v>
      </c>
      <c r="F572" s="212">
        <v>200000</v>
      </c>
      <c r="G572" s="212">
        <v>200000</v>
      </c>
    </row>
    <row r="573" spans="1:7" s="16" customFormat="1" ht="16.5" customHeight="1" hidden="1">
      <c r="A573" s="200" t="s">
        <v>272</v>
      </c>
      <c r="B573" s="211" t="s">
        <v>41</v>
      </c>
      <c r="C573" s="212">
        <v>447260</v>
      </c>
      <c r="D573" s="212">
        <v>385061</v>
      </c>
      <c r="E573" s="212">
        <v>380000</v>
      </c>
      <c r="F573" s="212">
        <v>400000</v>
      </c>
      <c r="G573" s="212">
        <v>410000</v>
      </c>
    </row>
    <row r="574" spans="1:7" s="16" customFormat="1" ht="16.5" customHeight="1" hidden="1">
      <c r="A574" s="200" t="s">
        <v>325</v>
      </c>
      <c r="B574" s="211" t="s">
        <v>41</v>
      </c>
      <c r="C574" s="212">
        <v>371430</v>
      </c>
      <c r="D574" s="212">
        <v>300000</v>
      </c>
      <c r="E574" s="212">
        <v>345000</v>
      </c>
      <c r="F574" s="212">
        <v>380000</v>
      </c>
      <c r="G574" s="212">
        <v>420000</v>
      </c>
    </row>
    <row r="575" spans="1:7" s="16" customFormat="1" ht="16.5" customHeight="1">
      <c r="A575" s="213"/>
      <c r="B575" s="211"/>
      <c r="C575" s="212"/>
      <c r="D575" s="212"/>
      <c r="E575" s="212"/>
      <c r="F575" s="214"/>
      <c r="G575" s="214"/>
    </row>
    <row r="576" spans="1:7" s="16" customFormat="1" ht="24" customHeight="1">
      <c r="A576" s="35" t="s">
        <v>201</v>
      </c>
      <c r="B576" s="78" t="s">
        <v>41</v>
      </c>
      <c r="C576" s="31">
        <v>-1455</v>
      </c>
      <c r="D576" s="31">
        <f>D609-D639</f>
        <v>1500</v>
      </c>
      <c r="E576" s="31">
        <f>E609-E639</f>
        <v>2000</v>
      </c>
      <c r="F576" s="31">
        <f>F609-F639</f>
        <v>2200</v>
      </c>
      <c r="G576" s="31">
        <f>G609-G639</f>
        <v>2400</v>
      </c>
    </row>
    <row r="577" spans="1:7" s="16" customFormat="1" ht="15.75" hidden="1">
      <c r="A577" s="159" t="s">
        <v>206</v>
      </c>
      <c r="B577" s="211" t="s">
        <v>41</v>
      </c>
      <c r="C577" s="33">
        <v>951</v>
      </c>
      <c r="D577" s="33">
        <v>1500</v>
      </c>
      <c r="E577" s="33">
        <v>2000</v>
      </c>
      <c r="F577" s="33">
        <v>2200</v>
      </c>
      <c r="G577" s="33">
        <v>2400</v>
      </c>
    </row>
    <row r="578" spans="1:7" s="16" customFormat="1" ht="15.75">
      <c r="A578" s="35" t="s">
        <v>184</v>
      </c>
      <c r="B578" s="78" t="s">
        <v>41</v>
      </c>
      <c r="C578" s="31">
        <v>101604</v>
      </c>
      <c r="D578" s="31">
        <f>D611-D641</f>
        <v>131842.4</v>
      </c>
      <c r="E578" s="31">
        <f>E611-E641</f>
        <v>139489.2592</v>
      </c>
      <c r="F578" s="31">
        <f>F611-F641</f>
        <v>146463.72216</v>
      </c>
      <c r="G578" s="31">
        <f>G611-G641</f>
        <v>153786.908268</v>
      </c>
    </row>
    <row r="579" spans="1:7" s="16" customFormat="1" ht="15.75" hidden="1">
      <c r="A579" s="159" t="s">
        <v>215</v>
      </c>
      <c r="B579" s="211" t="s">
        <v>41</v>
      </c>
      <c r="C579" s="212">
        <v>139105</v>
      </c>
      <c r="D579" s="212">
        <v>73000</v>
      </c>
      <c r="E579" s="212">
        <v>75000</v>
      </c>
      <c r="F579" s="214">
        <v>77000</v>
      </c>
      <c r="G579" s="214">
        <v>77000</v>
      </c>
    </row>
    <row r="580" spans="1:7" s="16" customFormat="1" ht="47.25" customHeight="1">
      <c r="A580" s="35" t="s">
        <v>199</v>
      </c>
      <c r="B580" s="78" t="s">
        <v>41</v>
      </c>
      <c r="C580" s="31">
        <v>1975</v>
      </c>
      <c r="D580" s="31">
        <f>D614-D642</f>
        <v>2138.9249999999997</v>
      </c>
      <c r="E580" s="31">
        <f>E614-E642</f>
        <v>2269.3994249999996</v>
      </c>
      <c r="F580" s="31">
        <f>F614-F642</f>
        <v>2416.9103876249997</v>
      </c>
      <c r="G580" s="31">
        <f>G614-G642</f>
        <v>2590.927935534</v>
      </c>
    </row>
    <row r="581" spans="1:7" s="16" customFormat="1" ht="60">
      <c r="A581" s="23" t="s">
        <v>198</v>
      </c>
      <c r="B581" s="78" t="s">
        <v>41</v>
      </c>
      <c r="C581" s="31">
        <v>5602</v>
      </c>
      <c r="D581" s="31">
        <f>D616-D643</f>
        <v>5808.7137999999995</v>
      </c>
      <c r="E581" s="31">
        <f>E616-E643</f>
        <v>6021.89359646</v>
      </c>
      <c r="F581" s="31">
        <f>F616-F643</f>
        <v>6241.692712730789</v>
      </c>
      <c r="G581" s="31">
        <f>G616-G643</f>
        <v>6474.507850915648</v>
      </c>
    </row>
    <row r="582" spans="1:7" s="16" customFormat="1" ht="15.75">
      <c r="A582" s="35" t="s">
        <v>185</v>
      </c>
      <c r="B582" s="78" t="s">
        <v>41</v>
      </c>
      <c r="C582" s="31">
        <v>8572</v>
      </c>
      <c r="D582" s="31">
        <f aca="true" t="shared" si="8" ref="D582:G583">D619-D644</f>
        <v>9287.807999999999</v>
      </c>
      <c r="E582" s="31">
        <f t="shared" si="8"/>
        <v>9854.364287999999</v>
      </c>
      <c r="F582" s="31">
        <f t="shared" si="8"/>
        <v>10494.897966719998</v>
      </c>
      <c r="G582" s="31">
        <f t="shared" si="8"/>
        <v>11250.53062032384</v>
      </c>
    </row>
    <row r="583" spans="1:7" s="16" customFormat="1" ht="45">
      <c r="A583" s="35" t="s">
        <v>186</v>
      </c>
      <c r="B583" s="78" t="s">
        <v>41</v>
      </c>
      <c r="C583" s="31">
        <v>121404</v>
      </c>
      <c r="D583" s="31">
        <f t="shared" si="8"/>
        <v>136877.12099999998</v>
      </c>
      <c r="E583" s="31">
        <f t="shared" si="8"/>
        <v>145226.62538099996</v>
      </c>
      <c r="F583" s="31">
        <f t="shared" si="8"/>
        <v>154666.35603076496</v>
      </c>
      <c r="G583" s="31">
        <f t="shared" si="8"/>
        <v>165802.33366498005</v>
      </c>
    </row>
    <row r="584" spans="1:7" s="16" customFormat="1" ht="35.25" customHeight="1">
      <c r="A584" s="23" t="s">
        <v>188</v>
      </c>
      <c r="B584" s="78" t="s">
        <v>41</v>
      </c>
      <c r="C584" s="31">
        <v>1612</v>
      </c>
      <c r="D584" s="31"/>
      <c r="E584" s="31"/>
      <c r="F584" s="31"/>
      <c r="G584" s="31"/>
    </row>
    <row r="585" spans="1:7" s="16" customFormat="1" ht="27.75" customHeight="1">
      <c r="A585" s="35" t="s">
        <v>187</v>
      </c>
      <c r="B585" s="78" t="s">
        <v>41</v>
      </c>
      <c r="C585" s="31">
        <v>234</v>
      </c>
      <c r="D585" s="31"/>
      <c r="E585" s="31"/>
      <c r="F585" s="31"/>
      <c r="G585" s="31"/>
    </row>
    <row r="586" spans="1:7" s="16" customFormat="1" ht="30" hidden="1">
      <c r="A586" s="35" t="s">
        <v>189</v>
      </c>
      <c r="B586" s="78" t="s">
        <v>41</v>
      </c>
      <c r="C586" s="31"/>
      <c r="D586" s="31"/>
      <c r="E586" s="31"/>
      <c r="F586" s="31"/>
      <c r="G586" s="31"/>
    </row>
    <row r="587" spans="1:7" s="16" customFormat="1" ht="30">
      <c r="A587" s="23" t="s">
        <v>190</v>
      </c>
      <c r="B587" s="78" t="s">
        <v>41</v>
      </c>
      <c r="C587" s="31"/>
      <c r="D587" s="31"/>
      <c r="E587" s="31"/>
      <c r="F587" s="31"/>
      <c r="G587" s="31"/>
    </row>
    <row r="588" spans="1:7" s="16" customFormat="1" ht="30">
      <c r="A588" s="35" t="s">
        <v>191</v>
      </c>
      <c r="B588" s="78" t="s">
        <v>41</v>
      </c>
      <c r="C588" s="31">
        <v>4984</v>
      </c>
      <c r="D588" s="31">
        <f>D625-D650</f>
        <v>0</v>
      </c>
      <c r="E588" s="31">
        <f>E625-E650</f>
        <v>0</v>
      </c>
      <c r="F588" s="31">
        <f>F625-F650</f>
        <v>0</v>
      </c>
      <c r="G588" s="31">
        <f>G625-G650</f>
        <v>0</v>
      </c>
    </row>
    <row r="589" spans="1:7" s="16" customFormat="1" ht="15.75">
      <c r="A589" s="159"/>
      <c r="B589" s="211"/>
      <c r="C589" s="33"/>
      <c r="D589" s="33"/>
      <c r="E589" s="33"/>
      <c r="F589" s="33"/>
      <c r="G589" s="33"/>
    </row>
    <row r="590" spans="1:7" s="16" customFormat="1" ht="30">
      <c r="A590" s="23" t="s">
        <v>200</v>
      </c>
      <c r="B590" s="78" t="s">
        <v>41</v>
      </c>
      <c r="C590" s="31"/>
      <c r="D590" s="31"/>
      <c r="E590" s="31"/>
      <c r="F590" s="31"/>
      <c r="G590" s="31"/>
    </row>
    <row r="591" spans="1:7" s="16" customFormat="1" ht="45">
      <c r="A591" s="35" t="s">
        <v>192</v>
      </c>
      <c r="B591" s="78" t="s">
        <v>41</v>
      </c>
      <c r="C591" s="31"/>
      <c r="D591" s="31"/>
      <c r="E591" s="31"/>
      <c r="F591" s="31"/>
      <c r="G591" s="31"/>
    </row>
    <row r="592" spans="1:7" s="16" customFormat="1" ht="47.25" customHeight="1">
      <c r="A592" s="23" t="s">
        <v>193</v>
      </c>
      <c r="B592" s="157" t="s">
        <v>41</v>
      </c>
      <c r="C592" s="31"/>
      <c r="D592" s="31"/>
      <c r="E592" s="31"/>
      <c r="F592" s="31"/>
      <c r="G592" s="31"/>
    </row>
    <row r="593" spans="1:7" s="16" customFormat="1" ht="15.75">
      <c r="A593" s="35" t="s">
        <v>194</v>
      </c>
      <c r="B593" s="157" t="s">
        <v>41</v>
      </c>
      <c r="C593" s="31"/>
      <c r="D593" s="31"/>
      <c r="E593" s="31"/>
      <c r="F593" s="31"/>
      <c r="G593" s="31"/>
    </row>
    <row r="594" spans="1:7" s="16" customFormat="1" ht="50.25" customHeight="1">
      <c r="A594" s="35" t="s">
        <v>195</v>
      </c>
      <c r="B594" s="157" t="s">
        <v>41</v>
      </c>
      <c r="C594" s="31">
        <v>-279</v>
      </c>
      <c r="D594" s="31"/>
      <c r="E594" s="31"/>
      <c r="F594" s="31"/>
      <c r="G594" s="31"/>
    </row>
    <row r="595" spans="1:7" s="16" customFormat="1" ht="45">
      <c r="A595" s="35" t="s">
        <v>196</v>
      </c>
      <c r="B595" s="157" t="s">
        <v>41</v>
      </c>
      <c r="C595" s="31"/>
      <c r="D595" s="31"/>
      <c r="E595" s="31"/>
      <c r="F595" s="31"/>
      <c r="G595" s="31"/>
    </row>
    <row r="596" spans="1:7" s="16" customFormat="1" ht="29.25" customHeight="1">
      <c r="A596" s="23" t="s">
        <v>197</v>
      </c>
      <c r="B596" s="157" t="s">
        <v>41</v>
      </c>
      <c r="C596" s="31"/>
      <c r="D596" s="31"/>
      <c r="E596" s="31"/>
      <c r="F596" s="31"/>
      <c r="G596" s="31"/>
    </row>
    <row r="597" spans="1:7" s="16" customFormat="1" ht="15.75" customHeight="1">
      <c r="A597" s="23"/>
      <c r="B597" s="8"/>
      <c r="C597" s="31"/>
      <c r="D597" s="31"/>
      <c r="E597" s="31"/>
      <c r="F597" s="31"/>
      <c r="G597" s="31"/>
    </row>
    <row r="598" spans="1:7" s="16" customFormat="1" ht="15.75">
      <c r="A598" s="210" t="s">
        <v>12</v>
      </c>
      <c r="B598" s="78"/>
      <c r="C598" s="31"/>
      <c r="D598" s="31"/>
      <c r="E598" s="31"/>
      <c r="F598" s="31"/>
      <c r="G598" s="31"/>
    </row>
    <row r="599" spans="1:7" s="16" customFormat="1" ht="15.75">
      <c r="A599" s="23"/>
      <c r="B599" s="78"/>
      <c r="C599" s="31"/>
      <c r="D599" s="31"/>
      <c r="E599" s="31"/>
      <c r="F599" s="31"/>
      <c r="G599" s="31"/>
    </row>
    <row r="600" spans="1:7" s="16" customFormat="1" ht="30">
      <c r="A600" s="23" t="s">
        <v>338</v>
      </c>
      <c r="B600" s="78" t="s">
        <v>41</v>
      </c>
      <c r="C600" s="31">
        <f>C602+C609+C611+C614+C616+C619+C620+C621+C622+C623+C624+C625+C626+C627+C628+C629+C630+C631+C632</f>
        <v>1953909</v>
      </c>
      <c r="D600" s="31">
        <f>D602+D609+D611+D614+D616+D619+D620+D621+D622+D623+D624+D625+D626+D627+D628+D629+D630+D631+D632</f>
        <v>1992780.4078</v>
      </c>
      <c r="E600" s="31">
        <f>E602+E609+E611+E614+E616+E619+E620+E621+E622+E623+E624+E625+E626+E627+E628+E629+E630+E631+E632</f>
        <v>2107390.53197046</v>
      </c>
      <c r="F600" s="31">
        <f>F602+F609+F611+F614+F616+F619+F620+F621+F622+F623+F624+F625+F626+F627+F628+F629+F630+F631+F632</f>
        <v>2254794.656623601</v>
      </c>
      <c r="G600" s="31">
        <f>G602+G609+G611+G614+G616+G619+G620+G621+G622+G623+G624+G625+G626+G627+G628+G629+G630+G631+G632</f>
        <v>2421471.9275853117</v>
      </c>
    </row>
    <row r="601" spans="1:7" s="16" customFormat="1" ht="33" customHeight="1">
      <c r="A601" s="23" t="s">
        <v>97</v>
      </c>
      <c r="B601" s="78"/>
      <c r="C601" s="31"/>
      <c r="D601" s="31"/>
      <c r="E601" s="31"/>
      <c r="F601" s="31"/>
      <c r="G601" s="31"/>
    </row>
    <row r="602" spans="1:7" s="16" customFormat="1" ht="30">
      <c r="A602" s="35" t="s">
        <v>183</v>
      </c>
      <c r="B602" s="78" t="s">
        <v>41</v>
      </c>
      <c r="C602" s="31">
        <v>1639736</v>
      </c>
      <c r="D602" s="31">
        <f>C602*1.04</f>
        <v>1705325.44</v>
      </c>
      <c r="E602" s="31">
        <f>D602*1.057</f>
        <v>1802528.99008</v>
      </c>
      <c r="F602" s="31">
        <f>E602*1.072</f>
        <v>1932311.07736576</v>
      </c>
      <c r="G602" s="31">
        <f>F602*1.076</f>
        <v>2079166.719245558</v>
      </c>
    </row>
    <row r="603" spans="1:7" s="16" customFormat="1" ht="15" customHeight="1" hidden="1">
      <c r="A603" s="200" t="s">
        <v>322</v>
      </c>
      <c r="B603" s="211" t="s">
        <v>41</v>
      </c>
      <c r="C603" s="212">
        <v>26278</v>
      </c>
      <c r="D603" s="212">
        <v>26300</v>
      </c>
      <c r="E603" s="212">
        <v>26300</v>
      </c>
      <c r="F603" s="214">
        <v>26300</v>
      </c>
      <c r="G603" s="214">
        <v>26300</v>
      </c>
    </row>
    <row r="604" spans="1:7" s="16" customFormat="1" ht="15.75" hidden="1">
      <c r="A604" s="200" t="s">
        <v>324</v>
      </c>
      <c r="B604" s="211" t="s">
        <v>41</v>
      </c>
      <c r="C604" s="212">
        <v>78952</v>
      </c>
      <c r="D604" s="212">
        <v>50200</v>
      </c>
      <c r="E604" s="212">
        <v>50300</v>
      </c>
      <c r="F604" s="214">
        <v>50300</v>
      </c>
      <c r="G604" s="214">
        <v>50300</v>
      </c>
    </row>
    <row r="605" spans="1:7" s="16" customFormat="1" ht="17.25" customHeight="1" hidden="1">
      <c r="A605" s="200" t="s">
        <v>271</v>
      </c>
      <c r="B605" s="211" t="s">
        <v>41</v>
      </c>
      <c r="C605" s="212">
        <v>5955</v>
      </c>
      <c r="D605" s="212">
        <v>6000</v>
      </c>
      <c r="E605" s="212">
        <v>6300</v>
      </c>
      <c r="F605" s="214">
        <v>6500</v>
      </c>
      <c r="G605" s="214">
        <v>6700</v>
      </c>
    </row>
    <row r="606" spans="1:7" s="16" customFormat="1" ht="17.25" customHeight="1" hidden="1">
      <c r="A606" s="200" t="s">
        <v>248</v>
      </c>
      <c r="B606" s="211" t="s">
        <v>41</v>
      </c>
      <c r="C606" s="212">
        <v>108379</v>
      </c>
      <c r="D606" s="212">
        <v>94560</v>
      </c>
      <c r="E606" s="212">
        <v>74560</v>
      </c>
      <c r="F606" s="214">
        <v>75560</v>
      </c>
      <c r="G606" s="214">
        <v>76500</v>
      </c>
    </row>
    <row r="607" spans="1:7" s="16" customFormat="1" ht="15.75" hidden="1">
      <c r="A607" s="130" t="s">
        <v>325</v>
      </c>
      <c r="B607" s="204" t="s">
        <v>41</v>
      </c>
      <c r="C607" s="133">
        <v>371430</v>
      </c>
      <c r="D607" s="133">
        <v>300000</v>
      </c>
      <c r="E607" s="133">
        <v>345000</v>
      </c>
      <c r="F607" s="144">
        <v>380000</v>
      </c>
      <c r="G607" s="144">
        <v>420000</v>
      </c>
    </row>
    <row r="608" spans="1:7" s="16" customFormat="1" ht="10.5" customHeight="1">
      <c r="A608" s="215"/>
      <c r="B608" s="78"/>
      <c r="C608" s="58"/>
      <c r="D608" s="58"/>
      <c r="E608" s="58"/>
      <c r="F608" s="134"/>
      <c r="G608" s="134"/>
    </row>
    <row r="609" spans="1:7" s="16" customFormat="1" ht="27" customHeight="1">
      <c r="A609" s="35" t="s">
        <v>201</v>
      </c>
      <c r="B609" s="78" t="s">
        <v>41</v>
      </c>
      <c r="C609" s="31">
        <v>0</v>
      </c>
      <c r="D609" s="31">
        <v>1500</v>
      </c>
      <c r="E609" s="31">
        <v>2000</v>
      </c>
      <c r="F609" s="31">
        <v>2200</v>
      </c>
      <c r="G609" s="31">
        <v>2400</v>
      </c>
    </row>
    <row r="610" spans="1:7" s="16" customFormat="1" ht="15.75" hidden="1">
      <c r="A610" s="159" t="s">
        <v>206</v>
      </c>
      <c r="B610" s="211" t="s">
        <v>41</v>
      </c>
      <c r="C610" s="33"/>
      <c r="D610" s="33">
        <v>1500</v>
      </c>
      <c r="E610" s="33">
        <v>2000</v>
      </c>
      <c r="F610" s="33">
        <v>2200</v>
      </c>
      <c r="G610" s="33">
        <v>2400</v>
      </c>
    </row>
    <row r="611" spans="1:12" s="16" customFormat="1" ht="15.75">
      <c r="A611" s="35" t="s">
        <v>184</v>
      </c>
      <c r="B611" s="78" t="s">
        <v>41</v>
      </c>
      <c r="C611" s="31">
        <v>164803</v>
      </c>
      <c r="D611" s="31">
        <f>C611*0.8</f>
        <v>131842.4</v>
      </c>
      <c r="E611" s="31">
        <f>D611*1.058</f>
        <v>139489.2592</v>
      </c>
      <c r="F611" s="31">
        <f>E611*1.05</f>
        <v>146463.72216</v>
      </c>
      <c r="G611" s="31">
        <f>F611*1.05</f>
        <v>153786.908268</v>
      </c>
      <c r="L611" s="21"/>
    </row>
    <row r="612" spans="1:11" s="16" customFormat="1" ht="15.75" hidden="1">
      <c r="A612" s="85" t="s">
        <v>211</v>
      </c>
      <c r="B612" s="211" t="s">
        <v>41</v>
      </c>
      <c r="C612" s="33"/>
      <c r="D612" s="33">
        <v>1000</v>
      </c>
      <c r="E612" s="33">
        <v>1200</v>
      </c>
      <c r="F612" s="33">
        <v>1300</v>
      </c>
      <c r="G612" s="33">
        <v>1500</v>
      </c>
      <c r="H612" s="21"/>
      <c r="I612" s="21"/>
      <c r="J612" s="21"/>
      <c r="K612" s="21"/>
    </row>
    <row r="613" spans="1:12" s="16" customFormat="1" ht="15.75" hidden="1">
      <c r="A613" s="159" t="s">
        <v>215</v>
      </c>
      <c r="B613" s="211" t="s">
        <v>41</v>
      </c>
      <c r="C613" s="212">
        <v>139105</v>
      </c>
      <c r="D613" s="133">
        <v>73000</v>
      </c>
      <c r="E613" s="133">
        <v>75000</v>
      </c>
      <c r="F613" s="144">
        <v>77000</v>
      </c>
      <c r="G613" s="144">
        <v>77000</v>
      </c>
      <c r="H613" s="19"/>
      <c r="I613" s="19"/>
      <c r="J613" s="19"/>
      <c r="K613" s="19"/>
      <c r="L613" s="19"/>
    </row>
    <row r="614" spans="1:12" s="16" customFormat="1" ht="45">
      <c r="A614" s="35" t="s">
        <v>199</v>
      </c>
      <c r="B614" s="78" t="s">
        <v>41</v>
      </c>
      <c r="C614" s="31">
        <v>1975</v>
      </c>
      <c r="D614" s="31">
        <f>C614*1.083</f>
        <v>2138.9249999999997</v>
      </c>
      <c r="E614" s="31">
        <f>D614*1.061</f>
        <v>2269.3994249999996</v>
      </c>
      <c r="F614" s="31">
        <f>E614*1.065</f>
        <v>2416.9103876249997</v>
      </c>
      <c r="G614" s="31">
        <f>F614*1.072</f>
        <v>2590.927935534</v>
      </c>
      <c r="H614" s="21"/>
      <c r="I614" s="21"/>
      <c r="J614" s="21"/>
      <c r="K614" s="21"/>
      <c r="L614" s="21"/>
    </row>
    <row r="615" spans="1:7" s="16" customFormat="1" ht="15.75">
      <c r="A615" s="159"/>
      <c r="B615" s="211"/>
      <c r="C615" s="33"/>
      <c r="D615" s="33"/>
      <c r="E615" s="33"/>
      <c r="F615" s="33"/>
      <c r="G615" s="33"/>
    </row>
    <row r="616" spans="1:7" s="16" customFormat="1" ht="60">
      <c r="A616" s="23" t="s">
        <v>198</v>
      </c>
      <c r="B616" s="78" t="s">
        <v>41</v>
      </c>
      <c r="C616" s="31">
        <v>5602</v>
      </c>
      <c r="D616" s="31">
        <f>C616*1.0369</f>
        <v>5808.7137999999995</v>
      </c>
      <c r="E616" s="31">
        <f>D616*1.0367</f>
        <v>6021.89359646</v>
      </c>
      <c r="F616" s="31">
        <f>E616*1.0365</f>
        <v>6241.692712730789</v>
      </c>
      <c r="G616" s="31">
        <f>F616*1.0373</f>
        <v>6474.507850915648</v>
      </c>
    </row>
    <row r="617" spans="1:12" s="16" customFormat="1" ht="21.75" customHeight="1" hidden="1">
      <c r="A617" s="159" t="s">
        <v>226</v>
      </c>
      <c r="B617" s="211" t="s">
        <v>41</v>
      </c>
      <c r="C617" s="33">
        <v>276</v>
      </c>
      <c r="D617" s="33">
        <v>284</v>
      </c>
      <c r="E617" s="33">
        <v>293</v>
      </c>
      <c r="F617" s="33">
        <v>302</v>
      </c>
      <c r="G617" s="33">
        <v>311</v>
      </c>
      <c r="H617" s="21"/>
      <c r="I617" s="21"/>
      <c r="J617" s="21"/>
      <c r="K617" s="21"/>
      <c r="L617" s="21"/>
    </row>
    <row r="618" spans="1:7" s="16" customFormat="1" ht="15.75" hidden="1">
      <c r="A618" s="159" t="s">
        <v>224</v>
      </c>
      <c r="B618" s="211" t="s">
        <v>41</v>
      </c>
      <c r="C618" s="33">
        <v>564</v>
      </c>
      <c r="D618" s="33">
        <v>587</v>
      </c>
      <c r="E618" s="33">
        <v>610</v>
      </c>
      <c r="F618" s="33">
        <v>634</v>
      </c>
      <c r="G618" s="33">
        <v>660</v>
      </c>
    </row>
    <row r="619" spans="1:7" s="16" customFormat="1" ht="15.75">
      <c r="A619" s="35" t="s">
        <v>185</v>
      </c>
      <c r="B619" s="78" t="s">
        <v>41</v>
      </c>
      <c r="C619" s="31">
        <v>8576</v>
      </c>
      <c r="D619" s="31">
        <f>C619*1.083</f>
        <v>9287.807999999999</v>
      </c>
      <c r="E619" s="31">
        <f>D619*1.061</f>
        <v>9854.364287999999</v>
      </c>
      <c r="F619" s="31">
        <f>E619*1.065</f>
        <v>10494.897966719998</v>
      </c>
      <c r="G619" s="31">
        <f>F619*1.072</f>
        <v>11250.53062032384</v>
      </c>
    </row>
    <row r="620" spans="1:7" s="16" customFormat="1" ht="45">
      <c r="A620" s="35" t="s">
        <v>186</v>
      </c>
      <c r="B620" s="78" t="s">
        <v>41</v>
      </c>
      <c r="C620" s="31">
        <v>126387</v>
      </c>
      <c r="D620" s="31">
        <f>C620*1.083</f>
        <v>136877.12099999998</v>
      </c>
      <c r="E620" s="31">
        <f>D620*1.061</f>
        <v>145226.62538099996</v>
      </c>
      <c r="F620" s="31">
        <f>E620*1.065</f>
        <v>154666.35603076496</v>
      </c>
      <c r="G620" s="31">
        <f>F620*1.072</f>
        <v>165802.33366498005</v>
      </c>
    </row>
    <row r="621" spans="1:7" s="16" customFormat="1" ht="45">
      <c r="A621" s="23" t="s">
        <v>188</v>
      </c>
      <c r="B621" s="78" t="s">
        <v>41</v>
      </c>
      <c r="C621" s="31">
        <v>1612</v>
      </c>
      <c r="D621" s="31"/>
      <c r="E621" s="31"/>
      <c r="F621" s="31"/>
      <c r="G621" s="31"/>
    </row>
    <row r="622" spans="1:7" s="16" customFormat="1" ht="15.75">
      <c r="A622" s="35" t="s">
        <v>187</v>
      </c>
      <c r="B622" s="78" t="s">
        <v>41</v>
      </c>
      <c r="C622" s="31">
        <v>234</v>
      </c>
      <c r="D622" s="31"/>
      <c r="E622" s="31"/>
      <c r="F622" s="31"/>
      <c r="G622" s="31"/>
    </row>
    <row r="623" spans="1:7" s="16" customFormat="1" ht="30">
      <c r="A623" s="35" t="s">
        <v>189</v>
      </c>
      <c r="B623" s="78" t="s">
        <v>41</v>
      </c>
      <c r="C623" s="31"/>
      <c r="D623" s="31"/>
      <c r="E623" s="31"/>
      <c r="F623" s="31"/>
      <c r="G623" s="31"/>
    </row>
    <row r="624" spans="1:7" s="16" customFormat="1" ht="30">
      <c r="A624" s="23" t="s">
        <v>190</v>
      </c>
      <c r="B624" s="78" t="s">
        <v>41</v>
      </c>
      <c r="C624" s="31"/>
      <c r="D624" s="31"/>
      <c r="E624" s="31"/>
      <c r="F624" s="31"/>
      <c r="G624" s="31"/>
    </row>
    <row r="625" spans="1:7" s="16" customFormat="1" ht="30">
      <c r="A625" s="35" t="s">
        <v>191</v>
      </c>
      <c r="B625" s="78" t="s">
        <v>41</v>
      </c>
      <c r="C625" s="31">
        <v>4984</v>
      </c>
      <c r="D625" s="31"/>
      <c r="E625" s="31"/>
      <c r="F625" s="31"/>
      <c r="G625" s="31"/>
    </row>
    <row r="626" spans="1:7" s="16" customFormat="1" ht="30">
      <c r="A626" s="23" t="s">
        <v>200</v>
      </c>
      <c r="B626" s="78" t="s">
        <v>41</v>
      </c>
      <c r="C626" s="31"/>
      <c r="D626" s="31"/>
      <c r="E626" s="31"/>
      <c r="F626" s="31"/>
      <c r="G626" s="31"/>
    </row>
    <row r="627" spans="1:7" s="16" customFormat="1" ht="45">
      <c r="A627" s="35" t="s">
        <v>192</v>
      </c>
      <c r="B627" s="78" t="s">
        <v>41</v>
      </c>
      <c r="C627" s="31"/>
      <c r="D627" s="31"/>
      <c r="E627" s="31"/>
      <c r="F627" s="31"/>
      <c r="G627" s="31"/>
    </row>
    <row r="628" spans="1:7" s="16" customFormat="1" ht="57.75" customHeight="1">
      <c r="A628" s="23" t="s">
        <v>193</v>
      </c>
      <c r="B628" s="157" t="s">
        <v>41</v>
      </c>
      <c r="C628" s="31"/>
      <c r="D628" s="31"/>
      <c r="E628" s="31"/>
      <c r="F628" s="31"/>
      <c r="G628" s="31"/>
    </row>
    <row r="629" spans="1:7" s="16" customFormat="1" ht="15.75">
      <c r="A629" s="35" t="s">
        <v>194</v>
      </c>
      <c r="B629" s="157" t="s">
        <v>41</v>
      </c>
      <c r="C629" s="31"/>
      <c r="D629" s="31"/>
      <c r="E629" s="31"/>
      <c r="F629" s="31"/>
      <c r="G629" s="31"/>
    </row>
    <row r="630" spans="1:7" s="16" customFormat="1" ht="45" customHeight="1">
      <c r="A630" s="35" t="s">
        <v>195</v>
      </c>
      <c r="B630" s="157" t="s">
        <v>41</v>
      </c>
      <c r="C630" s="31"/>
      <c r="D630" s="31"/>
      <c r="E630" s="31"/>
      <c r="F630" s="31"/>
      <c r="G630" s="31"/>
    </row>
    <row r="631" spans="1:7" s="16" customFormat="1" ht="49.5" customHeight="1">
      <c r="A631" s="35" t="s">
        <v>196</v>
      </c>
      <c r="B631" s="157" t="s">
        <v>41</v>
      </c>
      <c r="C631" s="31"/>
      <c r="D631" s="31"/>
      <c r="E631" s="31"/>
      <c r="F631" s="31"/>
      <c r="G631" s="31"/>
    </row>
    <row r="632" spans="1:7" s="16" customFormat="1" ht="30">
      <c r="A632" s="23" t="s">
        <v>197</v>
      </c>
      <c r="B632" s="157" t="s">
        <v>41</v>
      </c>
      <c r="C632" s="31"/>
      <c r="D632" s="31"/>
      <c r="E632" s="31"/>
      <c r="F632" s="31"/>
      <c r="G632" s="31"/>
    </row>
    <row r="633" spans="1:7" s="16" customFormat="1" ht="15.75">
      <c r="A633" s="23"/>
      <c r="B633" s="8"/>
      <c r="C633" s="31"/>
      <c r="D633" s="31"/>
      <c r="E633" s="31"/>
      <c r="F633" s="31"/>
      <c r="G633" s="31"/>
    </row>
    <row r="634" spans="1:8" s="16" customFormat="1" ht="42.75">
      <c r="A634" s="210" t="s">
        <v>152</v>
      </c>
      <c r="B634" s="78" t="s">
        <v>9</v>
      </c>
      <c r="C634" s="31">
        <v>97</v>
      </c>
      <c r="D634" s="31">
        <v>100</v>
      </c>
      <c r="E634" s="31">
        <v>100</v>
      </c>
      <c r="F634" s="31">
        <v>100</v>
      </c>
      <c r="G634" s="31">
        <v>100</v>
      </c>
      <c r="H634" s="20"/>
    </row>
    <row r="635" spans="1:7" s="16" customFormat="1" ht="18.75" customHeight="1">
      <c r="A635" s="210" t="s">
        <v>16</v>
      </c>
      <c r="B635" s="78" t="s">
        <v>41</v>
      </c>
      <c r="C635" s="31">
        <f>C637+C640+C641+C642+C643+C644+C645+C646+C647+C648+C649+C650+C651+C652+C653+C654+C655+C656+C657</f>
        <v>69928</v>
      </c>
      <c r="D635" s="31">
        <f>D637+D640+D641+D642+D643+D644+D645+D646+D647+D648+D649+D650+D651+D652+D653+D654+D656+D657</f>
        <v>0</v>
      </c>
      <c r="E635" s="31">
        <f>E637+E640+E641+E642+E643+E644+E645+E646+E647+E648+E649+E650+E651+E652+E653+E654+E656+E657</f>
        <v>0</v>
      </c>
      <c r="F635" s="31">
        <f>F637+F640+F641+F642+F643+F644+F645+F646+F647+F648+F649+F650+F651+F652+F653+F654+F656+F657</f>
        <v>0</v>
      </c>
      <c r="G635" s="31">
        <f>G637+G640+G641+G642+G643+G644+G645+G646+G647+G648+G649+G650+G651+G652+G653+G654+G656+G657</f>
        <v>0</v>
      </c>
    </row>
    <row r="636" spans="1:7" s="16" customFormat="1" ht="45">
      <c r="A636" s="23" t="s">
        <v>97</v>
      </c>
      <c r="B636" s="78"/>
      <c r="C636" s="31"/>
      <c r="D636" s="31"/>
      <c r="E636" s="31"/>
      <c r="F636" s="31"/>
      <c r="G636" s="31"/>
    </row>
    <row r="637" spans="1:7" s="16" customFormat="1" ht="30">
      <c r="A637" s="35" t="s">
        <v>183</v>
      </c>
      <c r="B637" s="78" t="s">
        <v>41</v>
      </c>
      <c r="C637" s="31">
        <v>8</v>
      </c>
      <c r="D637" s="31"/>
      <c r="E637" s="31"/>
      <c r="F637" s="31"/>
      <c r="G637" s="31"/>
    </row>
    <row r="638" spans="1:7" s="16" customFormat="1" ht="15.75">
      <c r="A638" s="159"/>
      <c r="B638" s="211"/>
      <c r="C638" s="216"/>
      <c r="D638" s="216"/>
      <c r="E638" s="216"/>
      <c r="F638" s="217"/>
      <c r="G638" s="217"/>
    </row>
    <row r="639" spans="1:7" s="16" customFormat="1" ht="20.25" customHeight="1">
      <c r="A639" s="159"/>
      <c r="B639" s="211"/>
      <c r="C639" s="216"/>
      <c r="D639" s="216"/>
      <c r="E639" s="216"/>
      <c r="F639" s="217"/>
      <c r="G639" s="217"/>
    </row>
    <row r="640" spans="1:7" s="16" customFormat="1" ht="30" customHeight="1">
      <c r="A640" s="35" t="s">
        <v>201</v>
      </c>
      <c r="B640" s="78" t="s">
        <v>41</v>
      </c>
      <c r="C640" s="31">
        <v>1455</v>
      </c>
      <c r="D640" s="31"/>
      <c r="E640" s="31"/>
      <c r="F640" s="31"/>
      <c r="G640" s="31"/>
    </row>
    <row r="641" spans="1:7" s="16" customFormat="1" ht="15.75">
      <c r="A641" s="35" t="s">
        <v>184</v>
      </c>
      <c r="B641" s="78" t="s">
        <v>41</v>
      </c>
      <c r="C641" s="31">
        <v>63199</v>
      </c>
      <c r="D641" s="31"/>
      <c r="E641" s="31"/>
      <c r="F641" s="31"/>
      <c r="G641" s="31"/>
    </row>
    <row r="642" spans="1:7" s="16" customFormat="1" ht="51.75" customHeight="1">
      <c r="A642" s="35" t="s">
        <v>199</v>
      </c>
      <c r="B642" s="78" t="s">
        <v>41</v>
      </c>
      <c r="C642" s="31"/>
      <c r="D642" s="31"/>
      <c r="E642" s="31"/>
      <c r="F642" s="31"/>
      <c r="G642" s="31"/>
    </row>
    <row r="643" spans="1:7" s="16" customFormat="1" ht="60">
      <c r="A643" s="23" t="s">
        <v>198</v>
      </c>
      <c r="B643" s="78" t="s">
        <v>41</v>
      </c>
      <c r="C643" s="31"/>
      <c r="D643" s="31"/>
      <c r="E643" s="31"/>
      <c r="F643" s="31"/>
      <c r="G643" s="31"/>
    </row>
    <row r="644" spans="1:7" s="16" customFormat="1" ht="15.75">
      <c r="A644" s="35" t="s">
        <v>185</v>
      </c>
      <c r="B644" s="78" t="s">
        <v>41</v>
      </c>
      <c r="C644" s="31">
        <v>4</v>
      </c>
      <c r="D644" s="31"/>
      <c r="E644" s="31"/>
      <c r="F644" s="31"/>
      <c r="G644" s="31"/>
    </row>
    <row r="645" spans="1:7" s="16" customFormat="1" ht="45">
      <c r="A645" s="35" t="s">
        <v>186</v>
      </c>
      <c r="B645" s="78" t="s">
        <v>41</v>
      </c>
      <c r="C645" s="31">
        <v>4983</v>
      </c>
      <c r="D645" s="31"/>
      <c r="E645" s="31"/>
      <c r="F645" s="31"/>
      <c r="G645" s="31"/>
    </row>
    <row r="646" spans="1:7" s="16" customFormat="1" ht="45">
      <c r="A646" s="23" t="s">
        <v>188</v>
      </c>
      <c r="B646" s="78" t="s">
        <v>41</v>
      </c>
      <c r="C646" s="31"/>
      <c r="D646" s="31"/>
      <c r="E646" s="31"/>
      <c r="F646" s="31"/>
      <c r="G646" s="31"/>
    </row>
    <row r="647" spans="1:7" s="16" customFormat="1" ht="15.75">
      <c r="A647" s="35" t="s">
        <v>187</v>
      </c>
      <c r="B647" s="78" t="s">
        <v>41</v>
      </c>
      <c r="C647" s="31"/>
      <c r="D647" s="31"/>
      <c r="E647" s="31"/>
      <c r="F647" s="31"/>
      <c r="G647" s="31"/>
    </row>
    <row r="648" spans="1:7" s="16" customFormat="1" ht="30">
      <c r="A648" s="35" t="s">
        <v>189</v>
      </c>
      <c r="B648" s="78" t="s">
        <v>41</v>
      </c>
      <c r="C648" s="31"/>
      <c r="D648" s="31"/>
      <c r="E648" s="31"/>
      <c r="F648" s="31"/>
      <c r="G648" s="31"/>
    </row>
    <row r="649" spans="1:7" s="16" customFormat="1" ht="30">
      <c r="A649" s="23" t="s">
        <v>190</v>
      </c>
      <c r="B649" s="78" t="s">
        <v>41</v>
      </c>
      <c r="C649" s="31"/>
      <c r="D649" s="31"/>
      <c r="E649" s="31"/>
      <c r="F649" s="31"/>
      <c r="G649" s="31"/>
    </row>
    <row r="650" spans="1:7" s="16" customFormat="1" ht="30">
      <c r="A650" s="35" t="s">
        <v>191</v>
      </c>
      <c r="B650" s="78" t="s">
        <v>41</v>
      </c>
      <c r="C650" s="31"/>
      <c r="D650" s="31"/>
      <c r="E650" s="31"/>
      <c r="F650" s="31"/>
      <c r="G650" s="31"/>
    </row>
    <row r="651" spans="1:7" s="16" customFormat="1" ht="30">
      <c r="A651" s="23" t="s">
        <v>200</v>
      </c>
      <c r="B651" s="78" t="s">
        <v>41</v>
      </c>
      <c r="C651" s="31"/>
      <c r="D651" s="31"/>
      <c r="E651" s="31"/>
      <c r="F651" s="31"/>
      <c r="G651" s="31"/>
    </row>
    <row r="652" spans="1:7" s="16" customFormat="1" ht="45">
      <c r="A652" s="35" t="s">
        <v>192</v>
      </c>
      <c r="B652" s="78" t="s">
        <v>41</v>
      </c>
      <c r="C652" s="31"/>
      <c r="D652" s="31"/>
      <c r="E652" s="31"/>
      <c r="F652" s="31"/>
      <c r="G652" s="31"/>
    </row>
    <row r="653" spans="1:7" s="16" customFormat="1" ht="56.25" customHeight="1">
      <c r="A653" s="23" t="s">
        <v>193</v>
      </c>
      <c r="B653" s="157" t="s">
        <v>41</v>
      </c>
      <c r="C653" s="31"/>
      <c r="D653" s="31"/>
      <c r="E653" s="31"/>
      <c r="F653" s="31"/>
      <c r="G653" s="31"/>
    </row>
    <row r="654" spans="1:7" s="16" customFormat="1" ht="25.5" customHeight="1">
      <c r="A654" s="35" t="s">
        <v>194</v>
      </c>
      <c r="B654" s="157" t="s">
        <v>41</v>
      </c>
      <c r="C654" s="31"/>
      <c r="D654" s="31"/>
      <c r="E654" s="31"/>
      <c r="F654" s="31"/>
      <c r="G654" s="31"/>
    </row>
    <row r="655" spans="1:7" s="16" customFormat="1" ht="45" customHeight="1">
      <c r="A655" s="35" t="s">
        <v>195</v>
      </c>
      <c r="B655" s="157" t="s">
        <v>41</v>
      </c>
      <c r="C655" s="31">
        <v>279</v>
      </c>
      <c r="D655" s="31"/>
      <c r="E655" s="31"/>
      <c r="F655" s="31"/>
      <c r="G655" s="31"/>
    </row>
    <row r="656" spans="1:7" s="16" customFormat="1" ht="45">
      <c r="A656" s="35" t="s">
        <v>196</v>
      </c>
      <c r="B656" s="157" t="s">
        <v>41</v>
      </c>
      <c r="C656" s="31"/>
      <c r="D656" s="31"/>
      <c r="E656" s="31"/>
      <c r="F656" s="31"/>
      <c r="G656" s="31"/>
    </row>
    <row r="657" spans="1:7" s="16" customFormat="1" ht="30">
      <c r="A657" s="23" t="s">
        <v>197</v>
      </c>
      <c r="B657" s="157" t="s">
        <v>41</v>
      </c>
      <c r="C657" s="31"/>
      <c r="D657" s="31"/>
      <c r="E657" s="31"/>
      <c r="F657" s="31"/>
      <c r="G657" s="31"/>
    </row>
    <row r="658" spans="1:7" s="16" customFormat="1" ht="15.75">
      <c r="A658" s="23"/>
      <c r="B658" s="8"/>
      <c r="C658" s="31"/>
      <c r="D658" s="31"/>
      <c r="E658" s="31"/>
      <c r="F658" s="31"/>
      <c r="G658" s="31"/>
    </row>
    <row r="659" spans="1:7" s="16" customFormat="1" ht="28.5">
      <c r="A659" s="210" t="s">
        <v>15</v>
      </c>
      <c r="B659" s="78" t="s">
        <v>41</v>
      </c>
      <c r="C659" s="31">
        <f>C661</f>
        <v>553424</v>
      </c>
      <c r="D659" s="31">
        <f>D661</f>
        <v>449680</v>
      </c>
      <c r="E659" s="31">
        <f>E661</f>
        <v>481980</v>
      </c>
      <c r="F659" s="31">
        <f>F661</f>
        <v>517000</v>
      </c>
      <c r="G659" s="31">
        <f>G661</f>
        <v>557940</v>
      </c>
    </row>
    <row r="660" spans="1:7" s="16" customFormat="1" ht="45">
      <c r="A660" s="23" t="s">
        <v>97</v>
      </c>
      <c r="B660" s="78"/>
      <c r="C660" s="31"/>
      <c r="D660" s="31"/>
      <c r="E660" s="31"/>
      <c r="F660" s="31"/>
      <c r="G660" s="31"/>
    </row>
    <row r="661" spans="1:7" s="16" customFormat="1" ht="30">
      <c r="A661" s="35" t="s">
        <v>183</v>
      </c>
      <c r="B661" s="78" t="s">
        <v>41</v>
      </c>
      <c r="C661" s="31">
        <f>SUM(C662:C664)</f>
        <v>553424</v>
      </c>
      <c r="D661" s="31">
        <f>SUM(D662:D664)</f>
        <v>449680</v>
      </c>
      <c r="E661" s="31">
        <f>SUM(E662:E664)</f>
        <v>481980</v>
      </c>
      <c r="F661" s="31">
        <f>SUM(F662:F664)</f>
        <v>517000</v>
      </c>
      <c r="G661" s="31">
        <f>SUM(G662:G664)</f>
        <v>557940</v>
      </c>
    </row>
    <row r="662" spans="1:7" s="16" customFormat="1" ht="15.75" hidden="1">
      <c r="A662" s="200" t="s">
        <v>253</v>
      </c>
      <c r="B662" s="211" t="s">
        <v>41</v>
      </c>
      <c r="C662" s="212">
        <v>89053</v>
      </c>
      <c r="D662" s="212">
        <v>69040</v>
      </c>
      <c r="E662" s="212">
        <v>63000</v>
      </c>
      <c r="F662" s="212">
        <v>63000</v>
      </c>
      <c r="G662" s="212">
        <v>63000</v>
      </c>
    </row>
    <row r="663" spans="1:7" s="16" customFormat="1" ht="15.75" hidden="1">
      <c r="A663" s="200" t="s">
        <v>248</v>
      </c>
      <c r="B663" s="211" t="s">
        <v>41</v>
      </c>
      <c r="C663" s="212">
        <v>92941</v>
      </c>
      <c r="D663" s="212">
        <v>80640</v>
      </c>
      <c r="E663" s="212">
        <v>73980</v>
      </c>
      <c r="F663" s="212">
        <v>74000</v>
      </c>
      <c r="G663" s="212">
        <v>74940</v>
      </c>
    </row>
    <row r="664" spans="1:7" s="16" customFormat="1" ht="15.75" hidden="1">
      <c r="A664" s="200" t="s">
        <v>325</v>
      </c>
      <c r="B664" s="211" t="s">
        <v>41</v>
      </c>
      <c r="C664" s="212">
        <v>371430</v>
      </c>
      <c r="D664" s="212">
        <v>300000</v>
      </c>
      <c r="E664" s="212">
        <v>345000</v>
      </c>
      <c r="F664" s="212">
        <v>380000</v>
      </c>
      <c r="G664" s="212">
        <v>420000</v>
      </c>
    </row>
    <row r="665" spans="1:7" s="16" customFormat="1" ht="15.75">
      <c r="A665" s="35"/>
      <c r="B665" s="78"/>
      <c r="C665" s="23"/>
      <c r="D665" s="23"/>
      <c r="E665" s="23"/>
      <c r="F665" s="23"/>
      <c r="G665" s="23"/>
    </row>
    <row r="666" spans="1:7" s="16" customFormat="1" ht="15.75">
      <c r="A666" s="35" t="s">
        <v>184</v>
      </c>
      <c r="B666" s="78" t="s">
        <v>41</v>
      </c>
      <c r="C666" s="31"/>
      <c r="D666" s="31"/>
      <c r="E666" s="31"/>
      <c r="F666" s="31"/>
      <c r="G666" s="31"/>
    </row>
    <row r="667" spans="1:7" s="16" customFormat="1" ht="47.25" customHeight="1">
      <c r="A667" s="35" t="s">
        <v>199</v>
      </c>
      <c r="B667" s="78" t="s">
        <v>41</v>
      </c>
      <c r="C667" s="31"/>
      <c r="D667" s="31"/>
      <c r="E667" s="31"/>
      <c r="F667" s="31"/>
      <c r="G667" s="31"/>
    </row>
    <row r="668" spans="1:7" s="16" customFormat="1" ht="60">
      <c r="A668" s="23" t="s">
        <v>198</v>
      </c>
      <c r="B668" s="78" t="s">
        <v>41</v>
      </c>
      <c r="C668" s="31"/>
      <c r="D668" s="31"/>
      <c r="E668" s="31"/>
      <c r="F668" s="31"/>
      <c r="G668" s="31"/>
    </row>
    <row r="669" spans="1:7" s="16" customFormat="1" ht="15.75">
      <c r="A669" s="35" t="s">
        <v>185</v>
      </c>
      <c r="B669" s="78" t="s">
        <v>41</v>
      </c>
      <c r="C669" s="31"/>
      <c r="D669" s="31"/>
      <c r="E669" s="31"/>
      <c r="F669" s="31"/>
      <c r="G669" s="31"/>
    </row>
    <row r="670" spans="1:7" s="16" customFormat="1" ht="45">
      <c r="A670" s="35" t="s">
        <v>186</v>
      </c>
      <c r="B670" s="78" t="s">
        <v>41</v>
      </c>
      <c r="C670" s="31"/>
      <c r="D670" s="31"/>
      <c r="E670" s="31"/>
      <c r="F670" s="31"/>
      <c r="G670" s="31"/>
    </row>
    <row r="671" spans="1:7" s="16" customFormat="1" ht="45">
      <c r="A671" s="23" t="s">
        <v>188</v>
      </c>
      <c r="B671" s="78" t="s">
        <v>41</v>
      </c>
      <c r="C671" s="31"/>
      <c r="D671" s="31"/>
      <c r="E671" s="31"/>
      <c r="F671" s="31"/>
      <c r="G671" s="31"/>
    </row>
    <row r="672" spans="1:7" s="16" customFormat="1" ht="15.75">
      <c r="A672" s="35" t="s">
        <v>187</v>
      </c>
      <c r="B672" s="78" t="s">
        <v>41</v>
      </c>
      <c r="C672" s="31"/>
      <c r="D672" s="31"/>
      <c r="E672" s="31"/>
      <c r="F672" s="31"/>
      <c r="G672" s="31"/>
    </row>
    <row r="673" spans="1:7" s="16" customFormat="1" ht="30">
      <c r="A673" s="35" t="s">
        <v>189</v>
      </c>
      <c r="B673" s="78" t="s">
        <v>41</v>
      </c>
      <c r="C673" s="31"/>
      <c r="D673" s="31"/>
      <c r="E673" s="31"/>
      <c r="F673" s="31"/>
      <c r="G673" s="31"/>
    </row>
    <row r="674" spans="1:7" s="16" customFormat="1" ht="30">
      <c r="A674" s="23" t="s">
        <v>190</v>
      </c>
      <c r="B674" s="78" t="s">
        <v>41</v>
      </c>
      <c r="C674" s="31"/>
      <c r="D674" s="31"/>
      <c r="E674" s="31"/>
      <c r="F674" s="31"/>
      <c r="G674" s="31"/>
    </row>
    <row r="675" spans="1:7" s="16" customFormat="1" ht="30">
      <c r="A675" s="35" t="s">
        <v>191</v>
      </c>
      <c r="B675" s="78" t="s">
        <v>41</v>
      </c>
      <c r="C675" s="31"/>
      <c r="D675" s="31"/>
      <c r="E675" s="31"/>
      <c r="F675" s="31"/>
      <c r="G675" s="31"/>
    </row>
    <row r="676" spans="1:7" s="16" customFormat="1" ht="30">
      <c r="A676" s="23" t="s">
        <v>200</v>
      </c>
      <c r="B676" s="78" t="s">
        <v>41</v>
      </c>
      <c r="C676" s="31"/>
      <c r="D676" s="31"/>
      <c r="E676" s="31"/>
      <c r="F676" s="31"/>
      <c r="G676" s="31"/>
    </row>
    <row r="677" spans="1:7" s="16" customFormat="1" ht="45">
      <c r="A677" s="35" t="s">
        <v>192</v>
      </c>
      <c r="B677" s="78" t="s">
        <v>41</v>
      </c>
      <c r="C677" s="31"/>
      <c r="D677" s="31"/>
      <c r="E677" s="31"/>
      <c r="F677" s="31"/>
      <c r="G677" s="31"/>
    </row>
    <row r="678" spans="1:7" s="16" customFormat="1" ht="61.5" customHeight="1">
      <c r="A678" s="23" t="s">
        <v>193</v>
      </c>
      <c r="B678" s="157" t="s">
        <v>41</v>
      </c>
      <c r="C678" s="31"/>
      <c r="D678" s="31"/>
      <c r="E678" s="31"/>
      <c r="F678" s="31"/>
      <c r="G678" s="31"/>
    </row>
    <row r="679" spans="1:7" s="16" customFormat="1" ht="15.75">
      <c r="A679" s="35" t="s">
        <v>194</v>
      </c>
      <c r="B679" s="157" t="s">
        <v>41</v>
      </c>
      <c r="C679" s="31"/>
      <c r="D679" s="31"/>
      <c r="E679" s="31"/>
      <c r="F679" s="31"/>
      <c r="G679" s="31"/>
    </row>
    <row r="680" spans="1:7" ht="49.5" customHeight="1">
      <c r="A680" s="35" t="s">
        <v>195</v>
      </c>
      <c r="B680" s="157" t="s">
        <v>41</v>
      </c>
      <c r="C680" s="31"/>
      <c r="D680" s="31"/>
      <c r="E680" s="31"/>
      <c r="F680" s="31"/>
      <c r="G680" s="31"/>
    </row>
    <row r="681" spans="1:7" ht="44.25" customHeight="1">
      <c r="A681" s="35" t="s">
        <v>196</v>
      </c>
      <c r="B681" s="157" t="s">
        <v>41</v>
      </c>
      <c r="C681" s="31"/>
      <c r="D681" s="31"/>
      <c r="E681" s="31"/>
      <c r="F681" s="31"/>
      <c r="G681" s="31"/>
    </row>
    <row r="682" spans="1:7" ht="30">
      <c r="A682" s="23" t="s">
        <v>197</v>
      </c>
      <c r="B682" s="157" t="s">
        <v>41</v>
      </c>
      <c r="C682" s="31"/>
      <c r="D682" s="31"/>
      <c r="E682" s="31"/>
      <c r="F682" s="31"/>
      <c r="G682" s="31"/>
    </row>
    <row r="683" spans="1:7" ht="15.75">
      <c r="A683" s="23"/>
      <c r="B683" s="8"/>
      <c r="C683" s="31"/>
      <c r="D683" s="31"/>
      <c r="E683" s="31"/>
      <c r="F683" s="31"/>
      <c r="G683" s="31"/>
    </row>
    <row r="684" spans="1:7" ht="30">
      <c r="A684" s="210" t="s">
        <v>339</v>
      </c>
      <c r="B684" s="78" t="s">
        <v>41</v>
      </c>
      <c r="C684" s="161">
        <f>C686+C692+C693+C695+C696+C697+C698+C699+C700+C701+C702+C703+C704+C705+C706+C707+C708+C710+C709</f>
        <v>517533</v>
      </c>
      <c r="D684" s="161">
        <f>D686+D692+D693+D695+D696+D697+D698+D699+D700+D701+D702+D703+D704+D705+D706+D707+D708+D710+D709</f>
        <v>548839.84</v>
      </c>
      <c r="E684" s="161">
        <f>E686+E692+E693+E695+E696+E697+E698+E699+E700+E701+E702+E703+E704+E705+E706+E707+E708+E710+E709</f>
        <v>579617.5234569999</v>
      </c>
      <c r="F684" s="161">
        <f>F686+F692+F693+F695+F696+F697+F698+F699+F700+F701+F702+F703+F704+F705+F706+F707+F708+F710+F709</f>
        <v>610245.7485485268</v>
      </c>
      <c r="G684" s="161">
        <f>G686+G692+G693+G695+G696+G697+G698+G699+G700+G701+G702+G703+G704+G705+G706+G707+G708+G710+G709</f>
        <v>637401.4527556204</v>
      </c>
    </row>
    <row r="685" spans="1:7" ht="34.5" customHeight="1">
      <c r="A685" s="23" t="s">
        <v>97</v>
      </c>
      <c r="B685" s="78"/>
      <c r="C685" s="31"/>
      <c r="D685" s="31"/>
      <c r="E685" s="31"/>
      <c r="F685" s="31"/>
      <c r="G685" s="31"/>
    </row>
    <row r="686" spans="1:12" ht="39" customHeight="1">
      <c r="A686" s="35" t="s">
        <v>183</v>
      </c>
      <c r="B686" s="78" t="s">
        <v>41</v>
      </c>
      <c r="C686" s="31">
        <v>382025</v>
      </c>
      <c r="D686" s="31">
        <f>C686*1.058</f>
        <v>404182.45</v>
      </c>
      <c r="E686" s="31">
        <f>D686*1.053</f>
        <v>425604.11984999996</v>
      </c>
      <c r="F686" s="31">
        <f>E686*1.05</f>
        <v>446884.32584249997</v>
      </c>
      <c r="G686" s="31">
        <f>F686*1.04</f>
        <v>464759.69887619995</v>
      </c>
      <c r="H686" s="10"/>
      <c r="I686" s="10"/>
      <c r="J686" s="10"/>
      <c r="K686" s="10"/>
      <c r="L686" s="10"/>
    </row>
    <row r="687" spans="1:12" ht="15.75" customHeight="1" hidden="1">
      <c r="A687" s="200" t="s">
        <v>235</v>
      </c>
      <c r="B687" s="211" t="s">
        <v>41</v>
      </c>
      <c r="C687" s="212">
        <v>35781</v>
      </c>
      <c r="D687" s="212">
        <v>38210</v>
      </c>
      <c r="E687" s="212">
        <v>40700</v>
      </c>
      <c r="F687" s="212">
        <v>42800</v>
      </c>
      <c r="G687" s="212">
        <v>45700</v>
      </c>
      <c r="H687" s="10"/>
      <c r="I687" s="10"/>
      <c r="J687" s="10"/>
      <c r="K687" s="10"/>
      <c r="L687" s="10"/>
    </row>
    <row r="688" spans="1:12" ht="19.5" customHeight="1" hidden="1">
      <c r="A688" s="200" t="s">
        <v>237</v>
      </c>
      <c r="B688" s="211" t="s">
        <v>41</v>
      </c>
      <c r="C688" s="212">
        <v>189459</v>
      </c>
      <c r="D688" s="212">
        <v>205959</v>
      </c>
      <c r="E688" s="212">
        <v>222509</v>
      </c>
      <c r="F688" s="212">
        <v>239079</v>
      </c>
      <c r="G688" s="212">
        <v>255679</v>
      </c>
      <c r="H688" s="10"/>
      <c r="I688" s="10"/>
      <c r="J688" s="10"/>
      <c r="K688" s="10"/>
      <c r="L688" s="10"/>
    </row>
    <row r="689" spans="1:12" ht="18.75" customHeight="1" hidden="1">
      <c r="A689" s="200" t="s">
        <v>272</v>
      </c>
      <c r="B689" s="211" t="s">
        <v>41</v>
      </c>
      <c r="C689" s="212">
        <v>77509</v>
      </c>
      <c r="D689" s="212">
        <v>78000</v>
      </c>
      <c r="E689" s="212">
        <v>78000</v>
      </c>
      <c r="F689" s="212">
        <v>78000</v>
      </c>
      <c r="G689" s="212">
        <v>78000</v>
      </c>
      <c r="H689" s="10"/>
      <c r="I689" s="10"/>
      <c r="J689" s="10"/>
      <c r="K689" s="10"/>
      <c r="L689" s="10"/>
    </row>
    <row r="690" spans="1:12" ht="18.75" customHeight="1" hidden="1">
      <c r="A690" s="200" t="s">
        <v>325</v>
      </c>
      <c r="B690" s="211" t="s">
        <v>41</v>
      </c>
      <c r="C690" s="212">
        <v>75402</v>
      </c>
      <c r="D690" s="212">
        <v>78000</v>
      </c>
      <c r="E690" s="212">
        <v>80000</v>
      </c>
      <c r="F690" s="212">
        <v>82500</v>
      </c>
      <c r="G690" s="212">
        <v>85000</v>
      </c>
      <c r="H690" s="10"/>
      <c r="I690" s="10"/>
      <c r="J690" s="10"/>
      <c r="K690" s="10"/>
      <c r="L690" s="10"/>
    </row>
    <row r="691" spans="1:12" ht="17.25" customHeight="1">
      <c r="A691" s="35"/>
      <c r="B691" s="78"/>
      <c r="C691" s="31"/>
      <c r="D691" s="31"/>
      <c r="E691" s="31"/>
      <c r="F691" s="31"/>
      <c r="G691" s="31"/>
      <c r="H691" s="10"/>
      <c r="I691" s="10"/>
      <c r="J691" s="10"/>
      <c r="K691" s="10"/>
      <c r="L691" s="10"/>
    </row>
    <row r="692" spans="1:7" ht="28.5" customHeight="1">
      <c r="A692" s="35" t="s">
        <v>201</v>
      </c>
      <c r="B692" s="78" t="s">
        <v>41</v>
      </c>
      <c r="C692" s="31">
        <v>77</v>
      </c>
      <c r="D692" s="31"/>
      <c r="E692" s="31"/>
      <c r="F692" s="31"/>
      <c r="G692" s="31"/>
    </row>
    <row r="693" spans="1:7" ht="40.5" customHeight="1">
      <c r="A693" s="35" t="s">
        <v>184</v>
      </c>
      <c r="B693" s="78" t="s">
        <v>41</v>
      </c>
      <c r="C693" s="31">
        <v>131530</v>
      </c>
      <c r="D693" s="31">
        <f>C693*1.069</f>
        <v>140605.57</v>
      </c>
      <c r="E693" s="31">
        <f>D693*1.0651</f>
        <v>149758.992607</v>
      </c>
      <c r="F693" s="31">
        <f>E693*1.061</f>
        <v>158894.29115602697</v>
      </c>
      <c r="G693" s="31">
        <f>F693*1.057</f>
        <v>167951.2657519205</v>
      </c>
    </row>
    <row r="694" spans="1:7" ht="15" customHeight="1" hidden="1">
      <c r="A694" s="159" t="s">
        <v>211</v>
      </c>
      <c r="B694" s="211" t="s">
        <v>41</v>
      </c>
      <c r="C694" s="23">
        <v>42880</v>
      </c>
      <c r="D694" s="23">
        <v>45868</v>
      </c>
      <c r="E694" s="23">
        <v>48856</v>
      </c>
      <c r="F694" s="134">
        <v>51844</v>
      </c>
      <c r="G694" s="134">
        <v>54832</v>
      </c>
    </row>
    <row r="695" spans="1:7" ht="45.75" customHeight="1">
      <c r="A695" s="35" t="s">
        <v>199</v>
      </c>
      <c r="B695" s="78" t="s">
        <v>41</v>
      </c>
      <c r="C695" s="31"/>
      <c r="D695" s="31"/>
      <c r="E695" s="31"/>
      <c r="F695" s="31"/>
      <c r="G695" s="31"/>
    </row>
    <row r="696" spans="1:7" ht="45.75" customHeight="1">
      <c r="A696" s="23" t="s">
        <v>198</v>
      </c>
      <c r="B696" s="78" t="s">
        <v>41</v>
      </c>
      <c r="C696" s="31">
        <v>5</v>
      </c>
      <c r="D696" s="31"/>
      <c r="E696" s="31"/>
      <c r="F696" s="31"/>
      <c r="G696" s="31"/>
    </row>
    <row r="697" spans="1:7" ht="22.5" customHeight="1">
      <c r="A697" s="35" t="s">
        <v>185</v>
      </c>
      <c r="B697" s="78" t="s">
        <v>41</v>
      </c>
      <c r="C697" s="31">
        <v>1</v>
      </c>
      <c r="D697" s="31"/>
      <c r="E697" s="31"/>
      <c r="F697" s="31"/>
      <c r="G697" s="31"/>
    </row>
    <row r="698" spans="1:7" ht="42.75" customHeight="1">
      <c r="A698" s="35" t="s">
        <v>186</v>
      </c>
      <c r="B698" s="78" t="s">
        <v>41</v>
      </c>
      <c r="C698" s="31">
        <v>3571</v>
      </c>
      <c r="D698" s="31">
        <f>C698*1.04</f>
        <v>3713.84</v>
      </c>
      <c r="E698" s="31">
        <f aca="true" t="shared" si="9" ref="E698:G700">D698*1.05</f>
        <v>3899.532</v>
      </c>
      <c r="F698" s="31">
        <f t="shared" si="9"/>
        <v>4094.5086</v>
      </c>
      <c r="G698" s="31">
        <f t="shared" si="9"/>
        <v>4299.2340300000005</v>
      </c>
    </row>
    <row r="699" spans="1:7" ht="32.25" customHeight="1">
      <c r="A699" s="23" t="s">
        <v>188</v>
      </c>
      <c r="B699" s="78" t="s">
        <v>41</v>
      </c>
      <c r="C699" s="31">
        <v>88</v>
      </c>
      <c r="D699" s="31">
        <f>C699*1.04</f>
        <v>91.52000000000001</v>
      </c>
      <c r="E699" s="31">
        <f t="shared" si="9"/>
        <v>96.09600000000002</v>
      </c>
      <c r="F699" s="31">
        <f t="shared" si="9"/>
        <v>100.90080000000002</v>
      </c>
      <c r="G699" s="31">
        <f t="shared" si="9"/>
        <v>105.94584000000002</v>
      </c>
    </row>
    <row r="700" spans="1:7" ht="32.25" customHeight="1">
      <c r="A700" s="35" t="s">
        <v>187</v>
      </c>
      <c r="B700" s="78" t="s">
        <v>41</v>
      </c>
      <c r="C700" s="31">
        <v>61</v>
      </c>
      <c r="D700" s="31">
        <v>65.5</v>
      </c>
      <c r="E700" s="31">
        <f t="shared" si="9"/>
        <v>68.775</v>
      </c>
      <c r="F700" s="31">
        <f t="shared" si="9"/>
        <v>72.21375</v>
      </c>
      <c r="G700" s="31">
        <f t="shared" si="9"/>
        <v>75.8244375</v>
      </c>
    </row>
    <row r="701" spans="1:7" ht="30.75" customHeight="1">
      <c r="A701" s="35" t="s">
        <v>189</v>
      </c>
      <c r="B701" s="78" t="s">
        <v>41</v>
      </c>
      <c r="C701" s="31"/>
      <c r="D701" s="31"/>
      <c r="E701" s="31"/>
      <c r="F701" s="31"/>
      <c r="G701" s="31"/>
    </row>
    <row r="702" spans="1:7" ht="28.5" customHeight="1">
      <c r="A702" s="23" t="s">
        <v>190</v>
      </c>
      <c r="B702" s="78" t="s">
        <v>41</v>
      </c>
      <c r="C702" s="31"/>
      <c r="D702" s="31"/>
      <c r="E702" s="31"/>
      <c r="F702" s="31"/>
      <c r="G702" s="31"/>
    </row>
    <row r="703" spans="1:7" ht="28.5" customHeight="1">
      <c r="A703" s="35" t="s">
        <v>191</v>
      </c>
      <c r="B703" s="78" t="s">
        <v>41</v>
      </c>
      <c r="C703" s="31">
        <v>87</v>
      </c>
      <c r="D703" s="31">
        <f>C703*1.04</f>
        <v>90.48</v>
      </c>
      <c r="E703" s="31">
        <f>D703*1.05</f>
        <v>95.004</v>
      </c>
      <c r="F703" s="31">
        <f>E703*1.05</f>
        <v>99.75420000000001</v>
      </c>
      <c r="G703" s="31">
        <f>F703*1.05</f>
        <v>104.74191000000002</v>
      </c>
    </row>
    <row r="704" spans="1:7" ht="31.5" customHeight="1">
      <c r="A704" s="23" t="s">
        <v>200</v>
      </c>
      <c r="B704" s="78" t="s">
        <v>41</v>
      </c>
      <c r="C704" s="31"/>
      <c r="D704" s="31"/>
      <c r="E704" s="31"/>
      <c r="F704" s="31"/>
      <c r="G704" s="31"/>
    </row>
    <row r="705" spans="1:7" ht="47.25" customHeight="1">
      <c r="A705" s="35" t="s">
        <v>192</v>
      </c>
      <c r="B705" s="78" t="s">
        <v>41</v>
      </c>
      <c r="C705" s="31"/>
      <c r="D705" s="31"/>
      <c r="E705" s="31"/>
      <c r="F705" s="31"/>
      <c r="G705" s="31"/>
    </row>
    <row r="706" spans="1:7" ht="61.5" customHeight="1">
      <c r="A706" s="23" t="s">
        <v>193</v>
      </c>
      <c r="B706" s="157" t="s">
        <v>41</v>
      </c>
      <c r="C706" s="31"/>
      <c r="D706" s="31"/>
      <c r="E706" s="31"/>
      <c r="F706" s="31"/>
      <c r="G706" s="31"/>
    </row>
    <row r="707" spans="1:7" ht="16.5" customHeight="1">
      <c r="A707" s="35" t="s">
        <v>194</v>
      </c>
      <c r="B707" s="157" t="s">
        <v>41</v>
      </c>
      <c r="C707" s="31"/>
      <c r="D707" s="31"/>
      <c r="E707" s="31"/>
      <c r="F707" s="31"/>
      <c r="G707" s="31"/>
    </row>
    <row r="708" spans="1:7" ht="51.75" customHeight="1">
      <c r="A708" s="35" t="s">
        <v>195</v>
      </c>
      <c r="B708" s="157" t="s">
        <v>41</v>
      </c>
      <c r="C708" s="31">
        <v>1</v>
      </c>
      <c r="D708" s="31"/>
      <c r="E708" s="31"/>
      <c r="F708" s="31"/>
      <c r="G708" s="31"/>
    </row>
    <row r="709" spans="1:7" ht="47.25" customHeight="1">
      <c r="A709" s="35" t="s">
        <v>196</v>
      </c>
      <c r="B709" s="157" t="s">
        <v>41</v>
      </c>
      <c r="C709" s="31"/>
      <c r="D709" s="31"/>
      <c r="E709" s="31"/>
      <c r="F709" s="31"/>
      <c r="G709" s="31"/>
    </row>
    <row r="710" spans="1:7" ht="29.25" customHeight="1">
      <c r="A710" s="23" t="s">
        <v>197</v>
      </c>
      <c r="B710" s="157" t="s">
        <v>41</v>
      </c>
      <c r="C710" s="31">
        <v>87</v>
      </c>
      <c r="D710" s="31">
        <f>C710*1.04</f>
        <v>90.48</v>
      </c>
      <c r="E710" s="31">
        <f>D710*1.05</f>
        <v>95.004</v>
      </c>
      <c r="F710" s="31">
        <f>E710*1.05</f>
        <v>99.75420000000001</v>
      </c>
      <c r="G710" s="31">
        <f>F710*1.05</f>
        <v>104.74191000000002</v>
      </c>
    </row>
    <row r="711" spans="1:7" ht="15" customHeight="1">
      <c r="A711" s="23"/>
      <c r="B711" s="8"/>
      <c r="C711" s="31"/>
      <c r="D711" s="31"/>
      <c r="E711" s="31"/>
      <c r="F711" s="31"/>
      <c r="G711" s="31"/>
    </row>
    <row r="712" spans="1:7" ht="15" customHeight="1">
      <c r="A712" s="318" t="s">
        <v>108</v>
      </c>
      <c r="B712" s="319"/>
      <c r="C712" s="319"/>
      <c r="D712" s="319"/>
      <c r="E712" s="319"/>
      <c r="F712" s="319"/>
      <c r="G712" s="320"/>
    </row>
    <row r="713" spans="1:7" ht="62.25" customHeight="1">
      <c r="A713" s="37" t="s">
        <v>120</v>
      </c>
      <c r="B713" s="206" t="s">
        <v>41</v>
      </c>
      <c r="C713" s="97">
        <f>SUM(C715:C730)</f>
        <v>1233660.6684400002</v>
      </c>
      <c r="D713" s="97">
        <f>SUM(D715:D730)</f>
        <v>1328556.4542999999</v>
      </c>
      <c r="E713" s="97">
        <f>SUM(E715:E730)</f>
        <v>1373095.95</v>
      </c>
      <c r="F713" s="97">
        <f>SUM(F715:F730)</f>
        <v>1405715.02</v>
      </c>
      <c r="G713" s="97">
        <f>SUM(G715:G730)</f>
        <v>1438515.02</v>
      </c>
    </row>
    <row r="714" spans="1:7" ht="15.75" customHeight="1">
      <c r="A714" s="37" t="s">
        <v>109</v>
      </c>
      <c r="B714" s="206"/>
      <c r="C714" s="218"/>
      <c r="D714" s="218"/>
      <c r="E714" s="218"/>
      <c r="F714" s="218"/>
      <c r="G714" s="218"/>
    </row>
    <row r="715" spans="1:7" ht="19.5" customHeight="1">
      <c r="A715" s="219" t="s">
        <v>130</v>
      </c>
      <c r="B715" s="220" t="s">
        <v>41</v>
      </c>
      <c r="C715" s="221">
        <v>128028</v>
      </c>
      <c r="D715" s="222">
        <v>140000</v>
      </c>
      <c r="E715" s="222">
        <v>150000</v>
      </c>
      <c r="F715" s="222">
        <v>150000</v>
      </c>
      <c r="G715" s="222">
        <v>150000</v>
      </c>
    </row>
    <row r="716" spans="1:7" ht="17.25" customHeight="1">
      <c r="A716" s="219" t="s">
        <v>111</v>
      </c>
      <c r="B716" s="220" t="s">
        <v>41</v>
      </c>
      <c r="C716" s="221">
        <v>297958</v>
      </c>
      <c r="D716" s="222">
        <v>314000</v>
      </c>
      <c r="E716" s="222">
        <v>329700</v>
      </c>
      <c r="F716" s="222">
        <v>346000</v>
      </c>
      <c r="G716" s="222">
        <v>363300</v>
      </c>
    </row>
    <row r="717" spans="1:7" ht="15.75">
      <c r="A717" s="219" t="s">
        <v>131</v>
      </c>
      <c r="B717" s="220" t="s">
        <v>41</v>
      </c>
      <c r="C717" s="221">
        <v>132233</v>
      </c>
      <c r="D717" s="222">
        <v>180000</v>
      </c>
      <c r="E717" s="222">
        <v>180000</v>
      </c>
      <c r="F717" s="222">
        <v>180000</v>
      </c>
      <c r="G717" s="222">
        <v>180000</v>
      </c>
    </row>
    <row r="718" spans="1:7" ht="15.75">
      <c r="A718" s="223" t="s">
        <v>132</v>
      </c>
      <c r="B718" s="224" t="s">
        <v>41</v>
      </c>
      <c r="C718" s="221">
        <v>22702.66844</v>
      </c>
      <c r="D718" s="222">
        <v>23352.4543</v>
      </c>
      <c r="E718" s="222">
        <v>25625.95</v>
      </c>
      <c r="F718" s="222">
        <v>26445.02</v>
      </c>
      <c r="G718" s="222">
        <v>26445.02</v>
      </c>
    </row>
    <row r="719" spans="1:7" ht="15.75">
      <c r="A719" s="219" t="s">
        <v>110</v>
      </c>
      <c r="B719" s="220" t="s">
        <v>41</v>
      </c>
      <c r="C719" s="221">
        <v>2892</v>
      </c>
      <c r="D719" s="222">
        <v>2500</v>
      </c>
      <c r="E719" s="222">
        <v>2500</v>
      </c>
      <c r="F719" s="222">
        <v>2500</v>
      </c>
      <c r="G719" s="222">
        <v>2500</v>
      </c>
    </row>
    <row r="720" spans="1:7" ht="15.75">
      <c r="A720" s="219" t="s">
        <v>115</v>
      </c>
      <c r="B720" s="220" t="s">
        <v>41</v>
      </c>
      <c r="C720" s="221">
        <v>36048</v>
      </c>
      <c r="D720" s="222">
        <v>40000</v>
      </c>
      <c r="E720" s="222">
        <v>40000</v>
      </c>
      <c r="F720" s="222">
        <v>40000</v>
      </c>
      <c r="G720" s="222">
        <v>40000</v>
      </c>
    </row>
    <row r="721" spans="1:7" ht="15.75">
      <c r="A721" s="219" t="s">
        <v>112</v>
      </c>
      <c r="B721" s="220" t="s">
        <v>41</v>
      </c>
      <c r="C721" s="221">
        <v>35290</v>
      </c>
      <c r="D721" s="222">
        <v>32800</v>
      </c>
      <c r="E721" s="222">
        <v>31000</v>
      </c>
      <c r="F721" s="222">
        <v>31000</v>
      </c>
      <c r="G721" s="222">
        <v>31000</v>
      </c>
    </row>
    <row r="722" spans="1:7" ht="15.75">
      <c r="A722" s="219" t="s">
        <v>164</v>
      </c>
      <c r="B722" s="220" t="s">
        <v>41</v>
      </c>
      <c r="C722" s="221">
        <v>37430</v>
      </c>
      <c r="D722" s="222">
        <v>37300</v>
      </c>
      <c r="E722" s="222">
        <v>40000</v>
      </c>
      <c r="F722" s="222">
        <v>40000</v>
      </c>
      <c r="G722" s="222">
        <v>40000</v>
      </c>
    </row>
    <row r="723" spans="1:7" ht="30">
      <c r="A723" s="219" t="s">
        <v>117</v>
      </c>
      <c r="B723" s="220" t="s">
        <v>41</v>
      </c>
      <c r="C723" s="221">
        <v>21267</v>
      </c>
      <c r="D723" s="222">
        <v>33500</v>
      </c>
      <c r="E723" s="222">
        <v>34000</v>
      </c>
      <c r="F723" s="222">
        <v>34500</v>
      </c>
      <c r="G723" s="222">
        <v>35000</v>
      </c>
    </row>
    <row r="724" spans="1:7" ht="15.75">
      <c r="A724" s="219" t="s">
        <v>113</v>
      </c>
      <c r="B724" s="220" t="s">
        <v>41</v>
      </c>
      <c r="C724" s="221">
        <v>3174</v>
      </c>
      <c r="D724" s="222">
        <v>650</v>
      </c>
      <c r="E724" s="222">
        <v>0</v>
      </c>
      <c r="F724" s="222">
        <v>0</v>
      </c>
      <c r="G724" s="222">
        <v>0</v>
      </c>
    </row>
    <row r="725" spans="1:7" ht="15.75">
      <c r="A725" s="219" t="s">
        <v>114</v>
      </c>
      <c r="B725" s="220" t="s">
        <v>41</v>
      </c>
      <c r="C725" s="221">
        <v>11567</v>
      </c>
      <c r="D725" s="222">
        <v>9434</v>
      </c>
      <c r="E725" s="222">
        <v>10150</v>
      </c>
      <c r="F725" s="222">
        <v>10150</v>
      </c>
      <c r="G725" s="222">
        <v>10150</v>
      </c>
    </row>
    <row r="726" spans="1:7" ht="15.75">
      <c r="A726" s="219" t="s">
        <v>155</v>
      </c>
      <c r="B726" s="220" t="s">
        <v>41</v>
      </c>
      <c r="C726" s="221">
        <v>440</v>
      </c>
      <c r="D726" s="222">
        <v>1700</v>
      </c>
      <c r="E726" s="222">
        <v>1800</v>
      </c>
      <c r="F726" s="222">
        <v>1800</v>
      </c>
      <c r="G726" s="222">
        <v>1800</v>
      </c>
    </row>
    <row r="727" spans="1:7" ht="15.75">
      <c r="A727" s="219" t="s">
        <v>165</v>
      </c>
      <c r="B727" s="220" t="s">
        <v>41</v>
      </c>
      <c r="C727" s="221">
        <v>1082</v>
      </c>
      <c r="D727" s="222">
        <v>1200</v>
      </c>
      <c r="E727" s="222">
        <v>1200</v>
      </c>
      <c r="F727" s="222">
        <v>1200</v>
      </c>
      <c r="G727" s="222">
        <v>1200</v>
      </c>
    </row>
    <row r="728" spans="1:7" ht="15.75">
      <c r="A728" s="219" t="s">
        <v>116</v>
      </c>
      <c r="B728" s="220" t="s">
        <v>41</v>
      </c>
      <c r="C728" s="221">
        <v>110</v>
      </c>
      <c r="D728" s="222">
        <v>120</v>
      </c>
      <c r="E728" s="222">
        <v>120</v>
      </c>
      <c r="F728" s="222">
        <v>120</v>
      </c>
      <c r="G728" s="222">
        <v>120</v>
      </c>
    </row>
    <row r="729" spans="1:7" ht="15.75">
      <c r="A729" s="219" t="s">
        <v>166</v>
      </c>
      <c r="B729" s="220" t="s">
        <v>41</v>
      </c>
      <c r="C729" s="221">
        <v>970</v>
      </c>
      <c r="D729" s="222">
        <v>2000</v>
      </c>
      <c r="E729" s="222">
        <v>2000</v>
      </c>
      <c r="F729" s="222">
        <v>2000</v>
      </c>
      <c r="G729" s="222">
        <v>2000</v>
      </c>
    </row>
    <row r="730" spans="1:11" ht="41.25" customHeight="1">
      <c r="A730" s="219" t="s">
        <v>167</v>
      </c>
      <c r="B730" s="220" t="s">
        <v>41</v>
      </c>
      <c r="C730" s="221">
        <v>502469</v>
      </c>
      <c r="D730" s="222">
        <v>510000</v>
      </c>
      <c r="E730" s="222">
        <v>525000</v>
      </c>
      <c r="F730" s="222">
        <v>540000</v>
      </c>
      <c r="G730" s="222">
        <v>555000</v>
      </c>
      <c r="H730" s="9"/>
      <c r="I730" s="9"/>
      <c r="J730" s="9"/>
      <c r="K730" s="9"/>
    </row>
    <row r="731" spans="1:7" ht="28.5" customHeight="1">
      <c r="A731" s="307" t="s">
        <v>48</v>
      </c>
      <c r="B731" s="308"/>
      <c r="C731" s="305"/>
      <c r="D731" s="305"/>
      <c r="E731" s="305"/>
      <c r="F731" s="305"/>
      <c r="G731" s="306"/>
    </row>
    <row r="732" spans="1:7" ht="36" customHeight="1">
      <c r="A732" s="115" t="s">
        <v>340</v>
      </c>
      <c r="B732" s="112" t="s">
        <v>5</v>
      </c>
      <c r="C732" s="225">
        <v>29178</v>
      </c>
      <c r="D732" s="225">
        <v>28832</v>
      </c>
      <c r="E732" s="225">
        <v>28493</v>
      </c>
      <c r="F732" s="225">
        <v>28187</v>
      </c>
      <c r="G732" s="225">
        <v>27897</v>
      </c>
    </row>
    <row r="733" spans="1:8" ht="42.75" customHeight="1">
      <c r="A733" s="115" t="s">
        <v>341</v>
      </c>
      <c r="B733" s="78"/>
      <c r="C733" s="226">
        <f>C736+C755+C757+C761+C762+C765+C767+C770+C771+C772+C773+C774+C776+C777+C778+C779+C780+C781+C782</f>
        <v>5764</v>
      </c>
      <c r="D733" s="226">
        <f>D736+D755+D757+D761+D762+D765+D767+D770+D771+D772+D773+D774+D776+D777+D778+D779+D780+D781+D782</f>
        <v>5760</v>
      </c>
      <c r="E733" s="226">
        <f>E736+E755+E757+E761+E762+E765+E767+E770+E771+E772+E773+E774+E776+E777+E778+E779+E780+E781+E782</f>
        <v>5780</v>
      </c>
      <c r="F733" s="226">
        <f>F736+F755+F757+F761+F762+F765+F767+F770+F771+F772+F773+F774+F776+F777+F778+F779+F780+F781+F782</f>
        <v>5803</v>
      </c>
      <c r="G733" s="226">
        <f>G736+G755+G757+G761+G762+G765+G767+G770+G771+G772+G773+G774+G776+G777+G778+G779+G780+G781+G782</f>
        <v>5853</v>
      </c>
      <c r="H733" s="9"/>
    </row>
    <row r="734" spans="1:7" ht="31.5" customHeight="1">
      <c r="A734" s="35" t="s">
        <v>123</v>
      </c>
      <c r="B734" s="78"/>
      <c r="C734" s="227"/>
      <c r="D734" s="227"/>
      <c r="E734" s="227"/>
      <c r="F734" s="227"/>
      <c r="G734" s="227"/>
    </row>
    <row r="735" spans="1:8" ht="12" customHeight="1">
      <c r="A735" s="23"/>
      <c r="B735" s="78"/>
      <c r="C735" s="227"/>
      <c r="D735" s="227"/>
      <c r="E735" s="227"/>
      <c r="F735" s="227"/>
      <c r="G735" s="227"/>
      <c r="H735" s="9"/>
    </row>
    <row r="736" spans="1:7" ht="32.25" customHeight="1">
      <c r="A736" s="228" t="s">
        <v>342</v>
      </c>
      <c r="B736" s="67" t="s">
        <v>5</v>
      </c>
      <c r="C736" s="227">
        <v>3243</v>
      </c>
      <c r="D736" s="227">
        <v>3250</v>
      </c>
      <c r="E736" s="227">
        <v>3266</v>
      </c>
      <c r="F736" s="227">
        <v>3293</v>
      </c>
      <c r="G736" s="227">
        <v>3343</v>
      </c>
    </row>
    <row r="737" spans="1:12" ht="15" customHeight="1" hidden="1">
      <c r="A737" s="44" t="s">
        <v>134</v>
      </c>
      <c r="B737" s="67"/>
      <c r="C737" s="227"/>
      <c r="D737" s="227"/>
      <c r="E737" s="227"/>
      <c r="F737" s="227"/>
      <c r="G737" s="227"/>
      <c r="H737" s="9"/>
      <c r="I737" s="9"/>
      <c r="J737" s="9"/>
      <c r="K737" s="9"/>
      <c r="L737" s="9"/>
    </row>
    <row r="738" spans="1:8" ht="15" customHeight="1" hidden="1">
      <c r="A738" s="130" t="s">
        <v>322</v>
      </c>
      <c r="B738" s="229" t="s">
        <v>5</v>
      </c>
      <c r="C738" s="133">
        <v>193</v>
      </c>
      <c r="D738" s="133">
        <v>195</v>
      </c>
      <c r="E738" s="133">
        <v>195</v>
      </c>
      <c r="F738" s="133">
        <v>195</v>
      </c>
      <c r="G738" s="133">
        <v>195</v>
      </c>
      <c r="H738" s="9"/>
    </row>
    <row r="739" spans="1:8" ht="15" customHeight="1" hidden="1">
      <c r="A739" s="130" t="s">
        <v>238</v>
      </c>
      <c r="B739" s="229" t="s">
        <v>5</v>
      </c>
      <c r="C739" s="133">
        <v>178</v>
      </c>
      <c r="D739" s="133">
        <v>174</v>
      </c>
      <c r="E739" s="133">
        <v>175</v>
      </c>
      <c r="F739" s="133">
        <v>175</v>
      </c>
      <c r="G739" s="133">
        <v>175</v>
      </c>
      <c r="H739" s="9"/>
    </row>
    <row r="740" spans="1:8" ht="15" customHeight="1" hidden="1">
      <c r="A740" s="130" t="s">
        <v>268</v>
      </c>
      <c r="B740" s="229" t="s">
        <v>5</v>
      </c>
      <c r="C740" s="133">
        <v>128</v>
      </c>
      <c r="D740" s="133">
        <v>128</v>
      </c>
      <c r="E740" s="230">
        <v>128</v>
      </c>
      <c r="F740" s="133">
        <v>128</v>
      </c>
      <c r="G740" s="133">
        <v>128</v>
      </c>
      <c r="H740" s="9"/>
    </row>
    <row r="741" spans="1:8" ht="15" customHeight="1" hidden="1">
      <c r="A741" s="130" t="s">
        <v>323</v>
      </c>
      <c r="B741" s="229" t="s">
        <v>5</v>
      </c>
      <c r="C741" s="133">
        <v>23</v>
      </c>
      <c r="D741" s="133">
        <v>23</v>
      </c>
      <c r="E741" s="133">
        <v>23</v>
      </c>
      <c r="F741" s="133">
        <v>23</v>
      </c>
      <c r="G741" s="133">
        <v>23</v>
      </c>
      <c r="H741" s="9"/>
    </row>
    <row r="742" spans="1:8" ht="15" customHeight="1" hidden="1">
      <c r="A742" s="130" t="s">
        <v>324</v>
      </c>
      <c r="B742" s="229" t="s">
        <v>5</v>
      </c>
      <c r="C742" s="133">
        <v>207</v>
      </c>
      <c r="D742" s="133">
        <v>196</v>
      </c>
      <c r="E742" s="133">
        <v>196</v>
      </c>
      <c r="F742" s="133">
        <v>196</v>
      </c>
      <c r="G742" s="133">
        <v>196</v>
      </c>
      <c r="H742" s="9"/>
    </row>
    <row r="743" spans="1:8" ht="15" customHeight="1" hidden="1">
      <c r="A743" s="130" t="s">
        <v>253</v>
      </c>
      <c r="B743" s="229" t="s">
        <v>5</v>
      </c>
      <c r="C743" s="133">
        <v>23</v>
      </c>
      <c r="D743" s="133">
        <v>22</v>
      </c>
      <c r="E743" s="133">
        <v>22</v>
      </c>
      <c r="F743" s="133">
        <v>22</v>
      </c>
      <c r="G743" s="133">
        <v>22</v>
      </c>
      <c r="H743" s="9"/>
    </row>
    <row r="744" spans="1:8" ht="15" customHeight="1" hidden="1">
      <c r="A744" s="130" t="s">
        <v>271</v>
      </c>
      <c r="B744" s="229" t="s">
        <v>5</v>
      </c>
      <c r="C744" s="133">
        <v>104</v>
      </c>
      <c r="D744" s="133">
        <v>103</v>
      </c>
      <c r="E744" s="133">
        <v>103</v>
      </c>
      <c r="F744" s="133">
        <v>100</v>
      </c>
      <c r="G744" s="133">
        <v>100</v>
      </c>
      <c r="H744" s="9"/>
    </row>
    <row r="745" spans="1:8" ht="15" customHeight="1" hidden="1">
      <c r="A745" s="130" t="s">
        <v>235</v>
      </c>
      <c r="B745" s="229" t="s">
        <v>5</v>
      </c>
      <c r="C745" s="133">
        <v>80</v>
      </c>
      <c r="D745" s="133">
        <v>80</v>
      </c>
      <c r="E745" s="133">
        <v>80</v>
      </c>
      <c r="F745" s="133">
        <v>80</v>
      </c>
      <c r="G745" s="133">
        <v>80</v>
      </c>
      <c r="H745" s="9"/>
    </row>
    <row r="746" spans="1:8" ht="15" customHeight="1" hidden="1">
      <c r="A746" s="130" t="s">
        <v>237</v>
      </c>
      <c r="B746" s="229" t="s">
        <v>5</v>
      </c>
      <c r="C746" s="133">
        <v>170</v>
      </c>
      <c r="D746" s="133">
        <v>165</v>
      </c>
      <c r="E746" s="133">
        <v>165</v>
      </c>
      <c r="F746" s="133">
        <v>165</v>
      </c>
      <c r="G746" s="133">
        <v>165</v>
      </c>
      <c r="H746" s="9"/>
    </row>
    <row r="747" spans="1:8" ht="15" customHeight="1" hidden="1">
      <c r="A747" s="130" t="s">
        <v>248</v>
      </c>
      <c r="B747" s="229" t="s">
        <v>5</v>
      </c>
      <c r="C747" s="133">
        <v>80</v>
      </c>
      <c r="D747" s="133">
        <v>80</v>
      </c>
      <c r="E747" s="133">
        <v>81</v>
      </c>
      <c r="F747" s="133">
        <v>81</v>
      </c>
      <c r="G747" s="133">
        <v>81</v>
      </c>
      <c r="H747" s="9"/>
    </row>
    <row r="748" spans="1:8" ht="15" customHeight="1" hidden="1">
      <c r="A748" s="130" t="s">
        <v>286</v>
      </c>
      <c r="B748" s="229" t="s">
        <v>5</v>
      </c>
      <c r="C748" s="133">
        <v>84</v>
      </c>
      <c r="D748" s="133">
        <v>87</v>
      </c>
      <c r="E748" s="133">
        <v>90</v>
      </c>
      <c r="F748" s="133">
        <v>90</v>
      </c>
      <c r="G748" s="133">
        <v>90</v>
      </c>
      <c r="H748" s="9"/>
    </row>
    <row r="749" spans="1:8" ht="15" customHeight="1" hidden="1">
      <c r="A749" s="130" t="s">
        <v>236</v>
      </c>
      <c r="B749" s="229" t="s">
        <v>5</v>
      </c>
      <c r="C749" s="133">
        <v>187</v>
      </c>
      <c r="D749" s="133">
        <v>190</v>
      </c>
      <c r="E749" s="133">
        <v>200</v>
      </c>
      <c r="F749" s="133">
        <v>200</v>
      </c>
      <c r="G749" s="133">
        <v>200</v>
      </c>
      <c r="H749" s="9"/>
    </row>
    <row r="750" spans="1:8" ht="15" customHeight="1" hidden="1">
      <c r="A750" s="130" t="s">
        <v>272</v>
      </c>
      <c r="B750" s="229" t="s">
        <v>5</v>
      </c>
      <c r="C750" s="133">
        <v>485</v>
      </c>
      <c r="D750" s="133">
        <v>494</v>
      </c>
      <c r="E750" s="133">
        <v>495</v>
      </c>
      <c r="F750" s="133">
        <v>495</v>
      </c>
      <c r="G750" s="133">
        <v>495</v>
      </c>
      <c r="H750" s="9"/>
    </row>
    <row r="751" spans="1:8" ht="15" customHeight="1" hidden="1">
      <c r="A751" s="130" t="s">
        <v>328</v>
      </c>
      <c r="B751" s="229" t="s">
        <v>5</v>
      </c>
      <c r="C751" s="133">
        <v>208</v>
      </c>
      <c r="D751" s="133">
        <v>220</v>
      </c>
      <c r="E751" s="133">
        <v>220</v>
      </c>
      <c r="F751" s="133">
        <v>250</v>
      </c>
      <c r="G751" s="133">
        <v>300</v>
      </c>
      <c r="H751" s="9"/>
    </row>
    <row r="752" spans="1:8" ht="15" customHeight="1" hidden="1">
      <c r="A752" s="130" t="s">
        <v>325</v>
      </c>
      <c r="B752" s="229" t="s">
        <v>5</v>
      </c>
      <c r="C752" s="133">
        <v>370</v>
      </c>
      <c r="D752" s="133">
        <v>370</v>
      </c>
      <c r="E752" s="133">
        <v>370</v>
      </c>
      <c r="F752" s="133">
        <v>370</v>
      </c>
      <c r="G752" s="133">
        <v>370</v>
      </c>
      <c r="H752" s="9"/>
    </row>
    <row r="753" spans="1:8" ht="15" customHeight="1" hidden="1">
      <c r="A753" s="231"/>
      <c r="B753" s="232"/>
      <c r="C753" s="159"/>
      <c r="D753" s="159"/>
      <c r="E753" s="159"/>
      <c r="F753" s="159"/>
      <c r="G753" s="159"/>
      <c r="H753" s="9"/>
    </row>
    <row r="754" spans="1:8" ht="12" customHeight="1">
      <c r="A754" s="44"/>
      <c r="B754" s="67"/>
      <c r="C754" s="227"/>
      <c r="D754" s="227"/>
      <c r="E754" s="227"/>
      <c r="F754" s="227"/>
      <c r="G754" s="227"/>
      <c r="H754" s="9"/>
    </row>
    <row r="755" spans="1:12" ht="17.25" customHeight="1">
      <c r="A755" s="233" t="s">
        <v>343</v>
      </c>
      <c r="B755" s="67" t="s">
        <v>5</v>
      </c>
      <c r="C755" s="227">
        <f>C756</f>
        <v>29</v>
      </c>
      <c r="D755" s="227">
        <f>D756</f>
        <v>32</v>
      </c>
      <c r="E755" s="227">
        <f>E756</f>
        <v>35</v>
      </c>
      <c r="F755" s="227">
        <f>F756</f>
        <v>35</v>
      </c>
      <c r="G755" s="227">
        <f>G756</f>
        <v>35</v>
      </c>
      <c r="H755" s="9"/>
      <c r="I755" s="9"/>
      <c r="J755" s="9"/>
      <c r="K755" s="9"/>
      <c r="L755" s="9"/>
    </row>
    <row r="756" spans="1:12" ht="17.25" customHeight="1" hidden="1">
      <c r="A756" s="159" t="s">
        <v>206</v>
      </c>
      <c r="B756" s="232" t="s">
        <v>5</v>
      </c>
      <c r="C756" s="23">
        <v>29</v>
      </c>
      <c r="D756" s="23">
        <v>32</v>
      </c>
      <c r="E756" s="23">
        <v>35</v>
      </c>
      <c r="F756" s="148">
        <v>35</v>
      </c>
      <c r="G756" s="148">
        <v>35</v>
      </c>
      <c r="H756" s="9"/>
      <c r="I756" s="9"/>
      <c r="J756" s="9"/>
      <c r="K756" s="9"/>
      <c r="L756" s="9"/>
    </row>
    <row r="757" spans="1:12" ht="22.5" customHeight="1">
      <c r="A757" s="234" t="s">
        <v>364</v>
      </c>
      <c r="B757" s="67" t="s">
        <v>5</v>
      </c>
      <c r="C757" s="227">
        <f>C758+C759+C760</f>
        <v>831</v>
      </c>
      <c r="D757" s="227">
        <f>D758+D759+D760</f>
        <v>848</v>
      </c>
      <c r="E757" s="227">
        <f>E758+E759+E760</f>
        <v>842</v>
      </c>
      <c r="F757" s="227">
        <f>F758+F759+F760</f>
        <v>842</v>
      </c>
      <c r="G757" s="227">
        <f>G758+G759+G760</f>
        <v>842</v>
      </c>
      <c r="H757" s="9"/>
      <c r="I757" s="9"/>
      <c r="J757" s="9"/>
      <c r="K757" s="9"/>
      <c r="L757" s="9"/>
    </row>
    <row r="758" spans="1:8" ht="21" customHeight="1" hidden="1">
      <c r="A758" s="159" t="s">
        <v>219</v>
      </c>
      <c r="B758" s="232" t="s">
        <v>5</v>
      </c>
      <c r="C758" s="93">
        <v>392</v>
      </c>
      <c r="D758" s="93">
        <v>403</v>
      </c>
      <c r="E758" s="93">
        <v>403</v>
      </c>
      <c r="F758" s="93">
        <v>403</v>
      </c>
      <c r="G758" s="93">
        <v>403</v>
      </c>
      <c r="H758" s="9"/>
    </row>
    <row r="759" spans="1:8" ht="15.75" customHeight="1" hidden="1">
      <c r="A759" s="159" t="s">
        <v>215</v>
      </c>
      <c r="B759" s="232" t="s">
        <v>5</v>
      </c>
      <c r="C759" s="159">
        <v>296</v>
      </c>
      <c r="D759" s="159">
        <v>309</v>
      </c>
      <c r="E759" s="159">
        <v>309</v>
      </c>
      <c r="F759" s="201">
        <v>309</v>
      </c>
      <c r="G759" s="201">
        <v>309</v>
      </c>
      <c r="H759" s="9"/>
    </row>
    <row r="760" spans="1:7" ht="24" customHeight="1" hidden="1">
      <c r="A760" s="197" t="s">
        <v>211</v>
      </c>
      <c r="B760" s="232" t="s">
        <v>5</v>
      </c>
      <c r="C760" s="159">
        <v>143</v>
      </c>
      <c r="D760" s="159">
        <v>136</v>
      </c>
      <c r="E760" s="159">
        <v>130</v>
      </c>
      <c r="F760" s="159">
        <v>130</v>
      </c>
      <c r="G760" s="159">
        <v>130</v>
      </c>
    </row>
    <row r="761" spans="1:7" ht="47.25" customHeight="1">
      <c r="A761" s="235" t="s">
        <v>181</v>
      </c>
      <c r="B761" s="67" t="s">
        <v>5</v>
      </c>
      <c r="C761" s="227">
        <v>28</v>
      </c>
      <c r="D761" s="227">
        <v>28</v>
      </c>
      <c r="E761" s="227">
        <v>28</v>
      </c>
      <c r="F761" s="227">
        <v>28</v>
      </c>
      <c r="G761" s="227">
        <v>28</v>
      </c>
    </row>
    <row r="762" spans="1:8" ht="60.75" customHeight="1">
      <c r="A762" s="235" t="s">
        <v>182</v>
      </c>
      <c r="B762" s="67" t="s">
        <v>5</v>
      </c>
      <c r="C762" s="227">
        <f>C763+C764</f>
        <v>54</v>
      </c>
      <c r="D762" s="227">
        <f>D763+D764</f>
        <v>54</v>
      </c>
      <c r="E762" s="227">
        <f>E763+E764</f>
        <v>54</v>
      </c>
      <c r="F762" s="227">
        <f>F763+F764</f>
        <v>54</v>
      </c>
      <c r="G762" s="227">
        <f>G763+G764</f>
        <v>54</v>
      </c>
      <c r="H762" s="9"/>
    </row>
    <row r="763" spans="1:7" ht="18.75" customHeight="1" hidden="1">
      <c r="A763" s="236" t="s">
        <v>226</v>
      </c>
      <c r="B763" s="232" t="s">
        <v>5</v>
      </c>
      <c r="C763" s="93">
        <v>35</v>
      </c>
      <c r="D763" s="93">
        <v>35</v>
      </c>
      <c r="E763" s="93">
        <v>35</v>
      </c>
      <c r="F763" s="93">
        <v>35</v>
      </c>
      <c r="G763" s="93">
        <v>35</v>
      </c>
    </row>
    <row r="764" spans="1:7" ht="19.5" customHeight="1" hidden="1">
      <c r="A764" s="236" t="s">
        <v>224</v>
      </c>
      <c r="B764" s="232" t="s">
        <v>5</v>
      </c>
      <c r="C764" s="93">
        <v>19</v>
      </c>
      <c r="D764" s="93">
        <v>19</v>
      </c>
      <c r="E764" s="93">
        <v>19</v>
      </c>
      <c r="F764" s="93">
        <v>19</v>
      </c>
      <c r="G764" s="93">
        <v>19</v>
      </c>
    </row>
    <row r="765" spans="1:8" ht="27" customHeight="1">
      <c r="A765" s="235" t="s">
        <v>344</v>
      </c>
      <c r="B765" s="67" t="s">
        <v>5</v>
      </c>
      <c r="C765" s="93">
        <v>73</v>
      </c>
      <c r="D765" s="93">
        <v>71</v>
      </c>
      <c r="E765" s="93">
        <v>71</v>
      </c>
      <c r="F765" s="93">
        <v>71</v>
      </c>
      <c r="G765" s="93">
        <v>71</v>
      </c>
      <c r="H765" s="9"/>
    </row>
    <row r="766" spans="1:7" ht="18.75" customHeight="1" hidden="1">
      <c r="A766" s="159" t="s">
        <v>218</v>
      </c>
      <c r="B766" s="232" t="s">
        <v>5</v>
      </c>
      <c r="C766" s="93">
        <v>36</v>
      </c>
      <c r="D766" s="93">
        <v>35</v>
      </c>
      <c r="E766" s="93">
        <v>35</v>
      </c>
      <c r="F766" s="93">
        <v>35</v>
      </c>
      <c r="G766" s="93">
        <v>35</v>
      </c>
    </row>
    <row r="767" spans="1:8" ht="54" customHeight="1">
      <c r="A767" s="228" t="s">
        <v>345</v>
      </c>
      <c r="B767" s="67" t="s">
        <v>5</v>
      </c>
      <c r="C767" s="227">
        <v>300</v>
      </c>
      <c r="D767" s="227">
        <v>295</v>
      </c>
      <c r="E767" s="227">
        <v>300</v>
      </c>
      <c r="F767" s="227">
        <v>300</v>
      </c>
      <c r="G767" s="227">
        <v>300</v>
      </c>
      <c r="H767" s="9"/>
    </row>
    <row r="768" spans="1:7" ht="16.5" customHeight="1" hidden="1">
      <c r="A768" s="237" t="s">
        <v>228</v>
      </c>
      <c r="B768" s="238" t="s">
        <v>5</v>
      </c>
      <c r="C768" s="239">
        <v>141</v>
      </c>
      <c r="D768" s="239">
        <v>143</v>
      </c>
      <c r="E768" s="239">
        <v>144</v>
      </c>
      <c r="F768" s="239">
        <v>145</v>
      </c>
      <c r="G768" s="239">
        <v>146</v>
      </c>
    </row>
    <row r="769" spans="1:7" ht="16.5" customHeight="1" hidden="1">
      <c r="A769" s="237" t="s">
        <v>274</v>
      </c>
      <c r="B769" s="238" t="s">
        <v>5</v>
      </c>
      <c r="C769" s="239"/>
      <c r="D769" s="239"/>
      <c r="E769" s="239"/>
      <c r="F769" s="239"/>
      <c r="G769" s="239"/>
    </row>
    <row r="770" spans="1:7" ht="33" customHeight="1">
      <c r="A770" s="235" t="s">
        <v>346</v>
      </c>
      <c r="B770" s="67" t="s">
        <v>5</v>
      </c>
      <c r="C770" s="227"/>
      <c r="D770" s="227"/>
      <c r="E770" s="227"/>
      <c r="F770" s="227"/>
      <c r="G770" s="227"/>
    </row>
    <row r="771" spans="1:8" ht="45" customHeight="1">
      <c r="A771" s="235" t="s">
        <v>347</v>
      </c>
      <c r="B771" s="67" t="s">
        <v>5</v>
      </c>
      <c r="C771" s="227">
        <v>18</v>
      </c>
      <c r="D771" s="227">
        <v>16</v>
      </c>
      <c r="E771" s="227">
        <v>18</v>
      </c>
      <c r="F771" s="227">
        <v>18</v>
      </c>
      <c r="G771" s="227">
        <v>18</v>
      </c>
      <c r="H771" s="9"/>
    </row>
    <row r="772" spans="1:7" ht="36" customHeight="1">
      <c r="A772" s="235" t="s">
        <v>348</v>
      </c>
      <c r="B772" s="67" t="s">
        <v>5</v>
      </c>
      <c r="C772" s="227"/>
      <c r="D772" s="227"/>
      <c r="E772" s="227"/>
      <c r="F772" s="227"/>
      <c r="G772" s="227"/>
    </row>
    <row r="773" spans="1:8" ht="30" customHeight="1">
      <c r="A773" s="235" t="s">
        <v>349</v>
      </c>
      <c r="B773" s="67" t="s">
        <v>5</v>
      </c>
      <c r="C773" s="227"/>
      <c r="D773" s="227"/>
      <c r="E773" s="227"/>
      <c r="F773" s="227"/>
      <c r="G773" s="227"/>
      <c r="H773" s="9"/>
    </row>
    <row r="774" spans="1:7" ht="37.5" customHeight="1">
      <c r="A774" s="235" t="s">
        <v>350</v>
      </c>
      <c r="B774" s="67" t="s">
        <v>5</v>
      </c>
      <c r="C774" s="227">
        <f>C775</f>
        <v>49</v>
      </c>
      <c r="D774" s="227">
        <f>D775</f>
        <v>28</v>
      </c>
      <c r="E774" s="227">
        <f>E775</f>
        <v>28</v>
      </c>
      <c r="F774" s="227">
        <f>F775</f>
        <v>28</v>
      </c>
      <c r="G774" s="227">
        <f>G775</f>
        <v>28</v>
      </c>
    </row>
    <row r="775" spans="1:7" ht="22.5" customHeight="1" hidden="1">
      <c r="A775" s="236" t="s">
        <v>227</v>
      </c>
      <c r="B775" s="67" t="s">
        <v>5</v>
      </c>
      <c r="C775" s="227">
        <v>49</v>
      </c>
      <c r="D775" s="227">
        <v>28</v>
      </c>
      <c r="E775" s="227">
        <v>28</v>
      </c>
      <c r="F775" s="227">
        <v>28</v>
      </c>
      <c r="G775" s="227">
        <v>28</v>
      </c>
    </row>
    <row r="776" spans="1:7" ht="33.75" customHeight="1">
      <c r="A776" s="235" t="s">
        <v>351</v>
      </c>
      <c r="B776" s="67" t="s">
        <v>5</v>
      </c>
      <c r="C776" s="227">
        <v>14</v>
      </c>
      <c r="D776" s="227">
        <v>14</v>
      </c>
      <c r="E776" s="227">
        <v>14</v>
      </c>
      <c r="F776" s="227">
        <v>14</v>
      </c>
      <c r="G776" s="227">
        <v>14</v>
      </c>
    </row>
    <row r="777" spans="1:7" ht="48.75" customHeight="1">
      <c r="A777" s="235" t="s">
        <v>352</v>
      </c>
      <c r="B777" s="67" t="s">
        <v>5</v>
      </c>
      <c r="C777" s="227"/>
      <c r="D777" s="227"/>
      <c r="E777" s="227"/>
      <c r="F777" s="227"/>
      <c r="G777" s="227"/>
    </row>
    <row r="778" spans="1:7" ht="48" customHeight="1">
      <c r="A778" s="235" t="s">
        <v>353</v>
      </c>
      <c r="B778" s="67" t="s">
        <v>5</v>
      </c>
      <c r="C778" s="227">
        <v>91</v>
      </c>
      <c r="D778" s="227">
        <v>83</v>
      </c>
      <c r="E778" s="227">
        <v>83</v>
      </c>
      <c r="F778" s="227">
        <v>83</v>
      </c>
      <c r="G778" s="227">
        <v>83</v>
      </c>
    </row>
    <row r="779" spans="1:7" ht="22.5" customHeight="1">
      <c r="A779" s="235" t="s">
        <v>354</v>
      </c>
      <c r="B779" s="67" t="s">
        <v>5</v>
      </c>
      <c r="C779" s="23">
        <v>965</v>
      </c>
      <c r="D779" s="23">
        <v>974</v>
      </c>
      <c r="E779" s="23">
        <v>974</v>
      </c>
      <c r="F779" s="148">
        <v>970</v>
      </c>
      <c r="G779" s="148">
        <v>970</v>
      </c>
    </row>
    <row r="780" spans="1:12" ht="46.5" customHeight="1">
      <c r="A780" s="235" t="s">
        <v>365</v>
      </c>
      <c r="B780" s="67" t="s">
        <v>5</v>
      </c>
      <c r="C780" s="227">
        <v>69</v>
      </c>
      <c r="D780" s="227">
        <v>67</v>
      </c>
      <c r="E780" s="227">
        <v>67</v>
      </c>
      <c r="F780" s="227">
        <v>67</v>
      </c>
      <c r="G780" s="227">
        <v>67</v>
      </c>
      <c r="H780" s="11"/>
      <c r="I780" s="11"/>
      <c r="J780" s="11"/>
      <c r="K780" s="11"/>
      <c r="L780" s="11"/>
    </row>
    <row r="781" spans="1:7" ht="58.5" customHeight="1">
      <c r="A781" s="235" t="s">
        <v>355</v>
      </c>
      <c r="B781" s="67" t="s">
        <v>5</v>
      </c>
      <c r="C781" s="227"/>
      <c r="D781" s="227"/>
      <c r="E781" s="227"/>
      <c r="F781" s="227"/>
      <c r="G781" s="227"/>
    </row>
    <row r="782" spans="1:7" ht="33.75" customHeight="1">
      <c r="A782" s="228" t="s">
        <v>356</v>
      </c>
      <c r="B782" s="67" t="s">
        <v>5</v>
      </c>
      <c r="C782" s="227"/>
      <c r="D782" s="227"/>
      <c r="E782" s="227"/>
      <c r="F782" s="227"/>
      <c r="G782" s="227"/>
    </row>
    <row r="783" spans="1:12" ht="32.25" customHeight="1">
      <c r="A783" s="210" t="s">
        <v>357</v>
      </c>
      <c r="B783" s="67" t="s">
        <v>41</v>
      </c>
      <c r="C783" s="161">
        <f>C786+C804+C806+C810+C811+C812+C813+C814+C815+C816+C817+C818+C820+C821+C822+C823+C824+C825+C826</f>
        <v>1988176.8</v>
      </c>
      <c r="D783" s="161">
        <f>D786+D804+D806+D810+D811+D812+D813+D814+D815+D816+D817+D818+D820+D821+D822+D823+D824+D825+D826</f>
        <v>2124042.5719899996</v>
      </c>
      <c r="E783" s="161">
        <f>E786+E804+E806+E810+E811+E812+E813+E814+E815+E816+E817+E818+E820+E821+E822+E823+E824+E825+E826</f>
        <v>2230339.1004300076</v>
      </c>
      <c r="F783" s="161">
        <f>F786+F804+F806+F810+F811+F812+F813+F814+F815+F816+F817+F818+F820+F821+F822+F823+F824+F825+F826</f>
        <v>2340741.932840823</v>
      </c>
      <c r="G783" s="161">
        <f>G786+G804+G806+G810+G811+G812+G813+G814+G815+G816+G817+G818+G820+G821+G822+G823+G824+G825+G826</f>
        <v>2458378.3041499453</v>
      </c>
      <c r="H783" s="11"/>
      <c r="I783" s="11"/>
      <c r="J783" s="11"/>
      <c r="K783" s="11"/>
      <c r="L783" s="11"/>
    </row>
    <row r="784" spans="1:7" ht="43.5" customHeight="1">
      <c r="A784" s="159" t="s">
        <v>121</v>
      </c>
      <c r="B784" s="78"/>
      <c r="C784" s="161"/>
      <c r="D784" s="161"/>
      <c r="E784" s="161"/>
      <c r="F784" s="31"/>
      <c r="G784" s="31"/>
    </row>
    <row r="785" spans="1:11" ht="12.75" customHeight="1">
      <c r="A785" s="23"/>
      <c r="B785" s="78"/>
      <c r="C785" s="161"/>
      <c r="D785" s="161"/>
      <c r="E785" s="161"/>
      <c r="F785" s="31"/>
      <c r="G785" s="31"/>
      <c r="H785" s="11"/>
      <c r="I785" s="11"/>
      <c r="J785" s="11"/>
      <c r="K785" s="11"/>
    </row>
    <row r="786" spans="1:11" s="7" customFormat="1" ht="39" customHeight="1">
      <c r="A786" s="228" t="s">
        <v>342</v>
      </c>
      <c r="B786" s="67" t="s">
        <v>41</v>
      </c>
      <c r="C786" s="31">
        <v>1132883.7</v>
      </c>
      <c r="D786" s="31">
        <f>C786*1.0893</f>
        <v>1234050.2144099998</v>
      </c>
      <c r="E786" s="31">
        <f>D786*1.0488</f>
        <v>1294271.8648732076</v>
      </c>
      <c r="F786" s="31">
        <f>E786*1.0493</f>
        <v>1358079.4678114566</v>
      </c>
      <c r="G786" s="31">
        <f>F786*1.059</f>
        <v>1438206.1564123326</v>
      </c>
      <c r="H786" s="11"/>
      <c r="I786" s="11"/>
      <c r="J786" s="11"/>
      <c r="K786" s="11"/>
    </row>
    <row r="787" spans="1:16" s="7" customFormat="1" ht="19.5" customHeight="1">
      <c r="A787" s="23" t="s">
        <v>134</v>
      </c>
      <c r="B787" s="67"/>
      <c r="C787" s="161"/>
      <c r="D787" s="161"/>
      <c r="E787" s="161"/>
      <c r="F787" s="161"/>
      <c r="G787" s="161"/>
      <c r="H787" s="11"/>
      <c r="I787" s="11"/>
      <c r="J787" s="11"/>
      <c r="K787" s="11"/>
      <c r="L787" s="11"/>
      <c r="P787" s="7" t="e">
        <f>L787/K787*100</f>
        <v>#DIV/0!</v>
      </c>
    </row>
    <row r="788" spans="1:12" s="7" customFormat="1" ht="16.5" customHeight="1" hidden="1">
      <c r="A788" s="130" t="s">
        <v>322</v>
      </c>
      <c r="B788" s="229" t="s">
        <v>41</v>
      </c>
      <c r="C788" s="132">
        <v>62284</v>
      </c>
      <c r="D788" s="132">
        <v>62300</v>
      </c>
      <c r="E788" s="132">
        <v>62300</v>
      </c>
      <c r="F788" s="133">
        <v>62300</v>
      </c>
      <c r="G788" s="133">
        <v>62300</v>
      </c>
      <c r="H788" s="11"/>
      <c r="I788" s="11"/>
      <c r="J788" s="11"/>
      <c r="K788" s="11"/>
      <c r="L788" s="11"/>
    </row>
    <row r="789" spans="1:12" s="7" customFormat="1" ht="16.5" customHeight="1" hidden="1">
      <c r="A789" s="130" t="s">
        <v>238</v>
      </c>
      <c r="B789" s="229" t="s">
        <v>41</v>
      </c>
      <c r="C789" s="132">
        <v>97977</v>
      </c>
      <c r="D789" s="132">
        <v>97261</v>
      </c>
      <c r="E789" s="132">
        <v>99233</v>
      </c>
      <c r="F789" s="133">
        <v>100613</v>
      </c>
      <c r="G789" s="133">
        <v>101623</v>
      </c>
      <c r="H789" s="11"/>
      <c r="I789" s="11"/>
      <c r="J789" s="11"/>
      <c r="K789" s="11"/>
      <c r="L789" s="11"/>
    </row>
    <row r="790" spans="1:12" s="7" customFormat="1" ht="16.5" customHeight="1" hidden="1">
      <c r="A790" s="130" t="s">
        <v>268</v>
      </c>
      <c r="B790" s="229" t="s">
        <v>41</v>
      </c>
      <c r="C790" s="132">
        <v>51049</v>
      </c>
      <c r="D790" s="132">
        <v>56153</v>
      </c>
      <c r="E790" s="132">
        <v>60084</v>
      </c>
      <c r="F790" s="133">
        <v>62753</v>
      </c>
      <c r="G790" s="133">
        <v>65540</v>
      </c>
      <c r="H790" s="11"/>
      <c r="I790" s="11"/>
      <c r="J790" s="11"/>
      <c r="K790" s="11"/>
      <c r="L790" s="11"/>
    </row>
    <row r="791" spans="1:12" s="7" customFormat="1" ht="16.5" customHeight="1" hidden="1">
      <c r="A791" s="130" t="s">
        <v>323</v>
      </c>
      <c r="B791" s="229" t="s">
        <v>41</v>
      </c>
      <c r="C791" s="132">
        <v>11899</v>
      </c>
      <c r="D791" s="132">
        <v>6541</v>
      </c>
      <c r="E791" s="132">
        <v>6596</v>
      </c>
      <c r="F791" s="133">
        <v>6652</v>
      </c>
      <c r="G791" s="133">
        <v>6707</v>
      </c>
      <c r="H791" s="11"/>
      <c r="I791" s="11"/>
      <c r="J791" s="11"/>
      <c r="K791" s="11"/>
      <c r="L791" s="11"/>
    </row>
    <row r="792" spans="1:12" s="7" customFormat="1" ht="16.5" customHeight="1" hidden="1">
      <c r="A792" s="130" t="s">
        <v>324</v>
      </c>
      <c r="B792" s="229" t="s">
        <v>41</v>
      </c>
      <c r="C792" s="132">
        <v>108576</v>
      </c>
      <c r="D792" s="132">
        <v>111833</v>
      </c>
      <c r="E792" s="132">
        <v>115187</v>
      </c>
      <c r="F792" s="133">
        <v>120946</v>
      </c>
      <c r="G792" s="133">
        <v>126993</v>
      </c>
      <c r="H792" s="11"/>
      <c r="I792" s="11"/>
      <c r="J792" s="11"/>
      <c r="K792" s="11"/>
      <c r="L792" s="11"/>
    </row>
    <row r="793" spans="1:12" s="7" customFormat="1" ht="16.5" customHeight="1" hidden="1">
      <c r="A793" s="130" t="s">
        <v>253</v>
      </c>
      <c r="B793" s="229" t="s">
        <v>41</v>
      </c>
      <c r="C793" s="132">
        <v>7000</v>
      </c>
      <c r="D793" s="132">
        <v>6706</v>
      </c>
      <c r="E793" s="132">
        <v>6732</v>
      </c>
      <c r="F793" s="133">
        <v>6758</v>
      </c>
      <c r="G793" s="133">
        <v>6784</v>
      </c>
      <c r="H793" s="11"/>
      <c r="I793" s="11"/>
      <c r="J793" s="11"/>
      <c r="K793" s="11"/>
      <c r="L793" s="11"/>
    </row>
    <row r="794" spans="1:12" s="7" customFormat="1" ht="16.5" customHeight="1" hidden="1">
      <c r="A794" s="130" t="s">
        <v>271</v>
      </c>
      <c r="B794" s="229" t="s">
        <v>41</v>
      </c>
      <c r="C794" s="132">
        <v>39971</v>
      </c>
      <c r="D794" s="132">
        <v>43000</v>
      </c>
      <c r="E794" s="132">
        <v>45000</v>
      </c>
      <c r="F794" s="133">
        <v>47000</v>
      </c>
      <c r="G794" s="133">
        <v>49000</v>
      </c>
      <c r="H794" s="11"/>
      <c r="I794" s="11"/>
      <c r="J794" s="11"/>
      <c r="K794" s="11"/>
      <c r="L794" s="11"/>
    </row>
    <row r="795" spans="1:12" s="7" customFormat="1" ht="16.5" customHeight="1" hidden="1">
      <c r="A795" s="130" t="s">
        <v>235</v>
      </c>
      <c r="B795" s="229" t="s">
        <v>41</v>
      </c>
      <c r="C795" s="132">
        <v>34424</v>
      </c>
      <c r="D795" s="132">
        <v>36100</v>
      </c>
      <c r="E795" s="132">
        <v>37200</v>
      </c>
      <c r="F795" s="133">
        <v>38500</v>
      </c>
      <c r="G795" s="133">
        <v>40000</v>
      </c>
      <c r="H795" s="11"/>
      <c r="I795" s="11"/>
      <c r="J795" s="11"/>
      <c r="K795" s="11"/>
      <c r="L795" s="11"/>
    </row>
    <row r="796" spans="1:12" s="7" customFormat="1" ht="16.5" customHeight="1" hidden="1">
      <c r="A796" s="130" t="s">
        <v>237</v>
      </c>
      <c r="B796" s="229" t="s">
        <v>41</v>
      </c>
      <c r="C796" s="132">
        <v>76457</v>
      </c>
      <c r="D796" s="132">
        <v>77000</v>
      </c>
      <c r="E796" s="132">
        <v>77100</v>
      </c>
      <c r="F796" s="133">
        <v>78000</v>
      </c>
      <c r="G796" s="133">
        <v>78500</v>
      </c>
      <c r="H796" s="11"/>
      <c r="I796" s="11"/>
      <c r="J796" s="11"/>
      <c r="K796" s="11"/>
      <c r="L796" s="11"/>
    </row>
    <row r="797" spans="1:12" s="7" customFormat="1" ht="16.5" customHeight="1" hidden="1">
      <c r="A797" s="130" t="s">
        <v>248</v>
      </c>
      <c r="B797" s="229" t="s">
        <v>41</v>
      </c>
      <c r="C797" s="132">
        <v>29398</v>
      </c>
      <c r="D797" s="132">
        <v>29458</v>
      </c>
      <c r="E797" s="132">
        <v>30354</v>
      </c>
      <c r="F797" s="133">
        <v>31320</v>
      </c>
      <c r="G797" s="133">
        <v>32452</v>
      </c>
      <c r="H797" s="11"/>
      <c r="I797" s="11"/>
      <c r="J797" s="11"/>
      <c r="K797" s="11"/>
      <c r="L797" s="11"/>
    </row>
    <row r="798" spans="1:12" s="7" customFormat="1" ht="16.5" customHeight="1" hidden="1">
      <c r="A798" s="130" t="s">
        <v>286</v>
      </c>
      <c r="B798" s="229" t="s">
        <v>41</v>
      </c>
      <c r="C798" s="132">
        <v>28478</v>
      </c>
      <c r="D798" s="132">
        <v>31142</v>
      </c>
      <c r="E798" s="132">
        <v>33718</v>
      </c>
      <c r="F798" s="133">
        <v>34730</v>
      </c>
      <c r="G798" s="133">
        <v>35423</v>
      </c>
      <c r="H798" s="11"/>
      <c r="I798" s="11"/>
      <c r="J798" s="11"/>
      <c r="K798" s="11"/>
      <c r="L798" s="11"/>
    </row>
    <row r="799" spans="1:12" s="7" customFormat="1" ht="16.5" customHeight="1" hidden="1">
      <c r="A799" s="130" t="s">
        <v>236</v>
      </c>
      <c r="B799" s="229" t="s">
        <v>41</v>
      </c>
      <c r="C799" s="132">
        <v>89149</v>
      </c>
      <c r="D799" s="132">
        <v>91966</v>
      </c>
      <c r="E799" s="132">
        <v>95645</v>
      </c>
      <c r="F799" s="133">
        <v>99470</v>
      </c>
      <c r="G799" s="133">
        <v>106449</v>
      </c>
      <c r="H799" s="11"/>
      <c r="I799" s="11"/>
      <c r="J799" s="11"/>
      <c r="K799" s="11"/>
      <c r="L799" s="11"/>
    </row>
    <row r="800" spans="1:12" s="7" customFormat="1" ht="16.5" customHeight="1" hidden="1">
      <c r="A800" s="130" t="s">
        <v>272</v>
      </c>
      <c r="B800" s="229" t="s">
        <v>41</v>
      </c>
      <c r="C800" s="132">
        <v>178601</v>
      </c>
      <c r="D800" s="132">
        <v>200106</v>
      </c>
      <c r="E800" s="132">
        <v>220562</v>
      </c>
      <c r="F800" s="133">
        <v>242618</v>
      </c>
      <c r="G800" s="133">
        <v>267000</v>
      </c>
      <c r="H800" s="11"/>
      <c r="I800" s="11"/>
      <c r="J800" s="11"/>
      <c r="K800" s="11"/>
      <c r="L800" s="11"/>
    </row>
    <row r="801" spans="1:12" s="7" customFormat="1" ht="16.5" customHeight="1" hidden="1">
      <c r="A801" s="130" t="s">
        <v>328</v>
      </c>
      <c r="B801" s="229" t="s">
        <v>41</v>
      </c>
      <c r="C801" s="132">
        <v>55450</v>
      </c>
      <c r="D801" s="132">
        <v>66000</v>
      </c>
      <c r="E801" s="132">
        <v>71280</v>
      </c>
      <c r="F801" s="133">
        <v>90000</v>
      </c>
      <c r="G801" s="133">
        <v>115200</v>
      </c>
      <c r="H801" s="11"/>
      <c r="I801" s="11"/>
      <c r="J801" s="11"/>
      <c r="K801" s="11"/>
      <c r="L801" s="11"/>
    </row>
    <row r="802" spans="1:12" s="7" customFormat="1" ht="16.5" customHeight="1" hidden="1">
      <c r="A802" s="130" t="s">
        <v>325</v>
      </c>
      <c r="B802" s="229" t="s">
        <v>41</v>
      </c>
      <c r="C802" s="132">
        <v>139032</v>
      </c>
      <c r="D802" s="132">
        <v>146000</v>
      </c>
      <c r="E802" s="132">
        <v>155000</v>
      </c>
      <c r="F802" s="133">
        <v>163000</v>
      </c>
      <c r="G802" s="133">
        <v>172000</v>
      </c>
      <c r="H802" s="11"/>
      <c r="I802" s="11"/>
      <c r="J802" s="11"/>
      <c r="K802" s="11"/>
      <c r="L802" s="11"/>
    </row>
    <row r="803" spans="1:12" s="7" customFormat="1" ht="16.5" customHeight="1" hidden="1">
      <c r="A803" s="54"/>
      <c r="B803" s="67"/>
      <c r="C803" s="37"/>
      <c r="D803" s="37"/>
      <c r="E803" s="37"/>
      <c r="F803" s="58"/>
      <c r="G803" s="58"/>
      <c r="H803" s="11"/>
      <c r="I803" s="11"/>
      <c r="J803" s="11"/>
      <c r="K803" s="11"/>
      <c r="L803" s="11"/>
    </row>
    <row r="804" spans="1:13" s="7" customFormat="1" ht="22.5" customHeight="1">
      <c r="A804" s="233" t="s">
        <v>343</v>
      </c>
      <c r="B804" s="67" t="s">
        <v>41</v>
      </c>
      <c r="C804" s="31">
        <f>C805</f>
        <v>7543.4</v>
      </c>
      <c r="D804" s="31">
        <f>D805</f>
        <v>8656.7</v>
      </c>
      <c r="E804" s="31">
        <f>E805</f>
        <v>9847</v>
      </c>
      <c r="F804" s="31">
        <f>F805</f>
        <v>10240.9</v>
      </c>
      <c r="G804" s="31">
        <f>G805</f>
        <v>10650.5</v>
      </c>
      <c r="H804" s="11"/>
      <c r="I804" s="11"/>
      <c r="J804" s="11"/>
      <c r="K804" s="11"/>
      <c r="L804" s="10"/>
      <c r="M804" s="10"/>
    </row>
    <row r="805" spans="1:7" s="7" customFormat="1" ht="19.5" customHeight="1" hidden="1">
      <c r="A805" s="240" t="s">
        <v>206</v>
      </c>
      <c r="B805" s="232" t="s">
        <v>41</v>
      </c>
      <c r="C805" s="33">
        <v>7543.4</v>
      </c>
      <c r="D805" s="33">
        <v>8656.7</v>
      </c>
      <c r="E805" s="33">
        <v>9847</v>
      </c>
      <c r="F805" s="33">
        <v>10240.9</v>
      </c>
      <c r="G805" s="33">
        <v>10650.5</v>
      </c>
    </row>
    <row r="806" spans="1:11" s="7" customFormat="1" ht="23.25" customHeight="1">
      <c r="A806" s="234" t="s">
        <v>358</v>
      </c>
      <c r="B806" s="67" t="s">
        <v>41</v>
      </c>
      <c r="C806" s="31">
        <f>C807+C808+C809</f>
        <v>395456.80000000005</v>
      </c>
      <c r="D806" s="31">
        <f>D807+D808+D809</f>
        <v>409391.89999999997</v>
      </c>
      <c r="E806" s="31">
        <f>E807+E808+E809</f>
        <v>431494.6</v>
      </c>
      <c r="F806" s="31">
        <f>F807+F808+F809</f>
        <v>459182.39999999997</v>
      </c>
      <c r="G806" s="31">
        <f>G807+G808+G809</f>
        <v>470722.5</v>
      </c>
      <c r="H806" s="11"/>
      <c r="I806" s="11"/>
      <c r="J806" s="11"/>
      <c r="K806" s="11"/>
    </row>
    <row r="807" spans="1:12" s="7" customFormat="1" ht="21.75" customHeight="1" hidden="1">
      <c r="A807" s="159" t="s">
        <v>219</v>
      </c>
      <c r="B807" s="232" t="s">
        <v>41</v>
      </c>
      <c r="C807" s="33">
        <v>185149.4</v>
      </c>
      <c r="D807" s="33">
        <v>200065.3</v>
      </c>
      <c r="E807" s="33">
        <v>207067.6</v>
      </c>
      <c r="F807" s="33">
        <v>215350.3</v>
      </c>
      <c r="G807" s="33">
        <v>223964.3</v>
      </c>
      <c r="H807" s="11"/>
      <c r="I807" s="11"/>
      <c r="J807" s="11"/>
      <c r="K807" s="11"/>
      <c r="L807" s="11"/>
    </row>
    <row r="808" spans="1:11" s="7" customFormat="1" ht="24" customHeight="1" hidden="1">
      <c r="A808" s="159" t="s">
        <v>215</v>
      </c>
      <c r="B808" s="232" t="s">
        <v>41</v>
      </c>
      <c r="C808" s="159">
        <v>156800</v>
      </c>
      <c r="D808" s="159">
        <v>158400</v>
      </c>
      <c r="E808" s="159">
        <v>173800</v>
      </c>
      <c r="F808" s="214">
        <v>191180</v>
      </c>
      <c r="G808" s="214">
        <v>192000</v>
      </c>
      <c r="H808" s="11"/>
      <c r="I808" s="11"/>
      <c r="J808" s="11"/>
      <c r="K808" s="11"/>
    </row>
    <row r="809" spans="1:11" s="7" customFormat="1" ht="17.25" customHeight="1" hidden="1">
      <c r="A809" s="159" t="s">
        <v>211</v>
      </c>
      <c r="B809" s="232" t="s">
        <v>41</v>
      </c>
      <c r="C809" s="159">
        <v>53507.4</v>
      </c>
      <c r="D809" s="241">
        <v>50926.6</v>
      </c>
      <c r="E809" s="241">
        <v>50627</v>
      </c>
      <c r="F809" s="241">
        <v>52652.1</v>
      </c>
      <c r="G809" s="241">
        <v>54758.2</v>
      </c>
      <c r="H809" s="11"/>
      <c r="I809" s="11"/>
      <c r="J809" s="11"/>
      <c r="K809" s="11"/>
    </row>
    <row r="810" spans="1:12" s="7" customFormat="1" ht="45" customHeight="1">
      <c r="A810" s="235" t="s">
        <v>287</v>
      </c>
      <c r="B810" s="67" t="s">
        <v>41</v>
      </c>
      <c r="C810" s="31">
        <v>5934.8</v>
      </c>
      <c r="D810" s="31">
        <v>5994.1</v>
      </c>
      <c r="E810" s="31">
        <f>D810*1.064</f>
        <v>6377.722400000001</v>
      </c>
      <c r="F810" s="31">
        <f>E810*1.03</f>
        <v>6569.054072000001</v>
      </c>
      <c r="G810" s="31">
        <f>F810*1.05</f>
        <v>6897.506775600001</v>
      </c>
      <c r="H810" s="11"/>
      <c r="I810" s="11"/>
      <c r="J810" s="11"/>
      <c r="K810" s="11"/>
      <c r="L810" s="10"/>
    </row>
    <row r="811" spans="1:11" s="7" customFormat="1" ht="62.25" customHeight="1">
      <c r="A811" s="235" t="s">
        <v>198</v>
      </c>
      <c r="B811" s="67" t="s">
        <v>41</v>
      </c>
      <c r="C811" s="31">
        <v>12557.3</v>
      </c>
      <c r="D811" s="31">
        <v>12797.5</v>
      </c>
      <c r="E811" s="31">
        <f>D811*1.064</f>
        <v>13616.54</v>
      </c>
      <c r="F811" s="31">
        <f>E811*1.03</f>
        <v>14025.0362</v>
      </c>
      <c r="G811" s="31">
        <f>F811*1.05</f>
        <v>14726.28801</v>
      </c>
      <c r="H811" s="11"/>
      <c r="I811" s="11"/>
      <c r="J811" s="11"/>
      <c r="K811" s="11"/>
    </row>
    <row r="812" spans="1:11" s="7" customFormat="1" ht="25.5" customHeight="1">
      <c r="A812" s="235" t="s">
        <v>344</v>
      </c>
      <c r="B812" s="67" t="s">
        <v>41</v>
      </c>
      <c r="C812" s="31">
        <v>29722</v>
      </c>
      <c r="D812" s="31">
        <v>28634</v>
      </c>
      <c r="E812" s="31">
        <f>D812*1.062</f>
        <v>30409.308</v>
      </c>
      <c r="F812" s="31">
        <f>E812*1.056</f>
        <v>32112.229248000003</v>
      </c>
      <c r="G812" s="31">
        <f>F812*1.07</f>
        <v>34360.085295360004</v>
      </c>
      <c r="H812" s="11"/>
      <c r="I812" s="11"/>
      <c r="J812" s="11"/>
      <c r="K812" s="11"/>
    </row>
    <row r="813" spans="1:11" s="7" customFormat="1" ht="54" customHeight="1">
      <c r="A813" s="228" t="s">
        <v>345</v>
      </c>
      <c r="B813" s="67" t="s">
        <v>41</v>
      </c>
      <c r="C813" s="33">
        <v>66420</v>
      </c>
      <c r="D813" s="33">
        <f>C813*1.047</f>
        <v>69541.73999999999</v>
      </c>
      <c r="E813" s="33">
        <f>D813*1.064</f>
        <v>73992.41136</v>
      </c>
      <c r="F813" s="33">
        <f>E813*1.04</f>
        <v>76952.1078144</v>
      </c>
      <c r="G813" s="33">
        <f>F813*1.07</f>
        <v>82338.75536140801</v>
      </c>
      <c r="H813" s="11"/>
      <c r="I813" s="11"/>
      <c r="J813" s="11"/>
      <c r="K813" s="11"/>
    </row>
    <row r="814" spans="1:7" s="7" customFormat="1" ht="26.25" customHeight="1">
      <c r="A814" s="235" t="s">
        <v>346</v>
      </c>
      <c r="B814" s="67" t="s">
        <v>41</v>
      </c>
      <c r="C814" s="161"/>
      <c r="D814" s="161"/>
      <c r="E814" s="161"/>
      <c r="F814" s="31"/>
      <c r="G814" s="31"/>
    </row>
    <row r="815" spans="1:11" s="7" customFormat="1" ht="42" customHeight="1">
      <c r="A815" s="235" t="s">
        <v>347</v>
      </c>
      <c r="B815" s="67" t="s">
        <v>41</v>
      </c>
      <c r="C815" s="31">
        <v>4852.8</v>
      </c>
      <c r="D815" s="31">
        <f>C815*1.1</f>
        <v>5338.080000000001</v>
      </c>
      <c r="E815" s="31">
        <v>6377.7</v>
      </c>
      <c r="F815" s="31">
        <f>E815*1.052</f>
        <v>6709.3404</v>
      </c>
      <c r="G815" s="31">
        <f>F815*1.065</f>
        <v>7145.447526</v>
      </c>
      <c r="H815" s="11"/>
      <c r="I815" s="11"/>
      <c r="J815" s="11"/>
      <c r="K815" s="11"/>
    </row>
    <row r="816" spans="1:11" s="7" customFormat="1" ht="36.75" customHeight="1">
      <c r="A816" s="235" t="s">
        <v>348</v>
      </c>
      <c r="B816" s="67" t="s">
        <v>41</v>
      </c>
      <c r="C816" s="161"/>
      <c r="D816" s="161"/>
      <c r="E816" s="161"/>
      <c r="F816" s="31"/>
      <c r="G816" s="31"/>
      <c r="H816" s="11"/>
      <c r="I816" s="11"/>
      <c r="J816" s="11"/>
      <c r="K816" s="11"/>
    </row>
    <row r="817" spans="1:11" s="7" customFormat="1" ht="30.75" customHeight="1">
      <c r="A817" s="235" t="s">
        <v>349</v>
      </c>
      <c r="B817" s="78" t="s">
        <v>41</v>
      </c>
      <c r="C817" s="161"/>
      <c r="D817" s="161"/>
      <c r="E817" s="161"/>
      <c r="F817" s="31"/>
      <c r="G817" s="31"/>
      <c r="H817" s="11"/>
      <c r="I817" s="11"/>
      <c r="J817" s="11"/>
      <c r="K817" s="11"/>
    </row>
    <row r="818" spans="1:11" s="7" customFormat="1" ht="47.25" customHeight="1">
      <c r="A818" s="235" t="s">
        <v>350</v>
      </c>
      <c r="B818" s="67" t="s">
        <v>41</v>
      </c>
      <c r="C818" s="31">
        <f>C819</f>
        <v>9744.8</v>
      </c>
      <c r="D818" s="31">
        <f>D819</f>
        <v>9842.3</v>
      </c>
      <c r="E818" s="31">
        <v>9940.7</v>
      </c>
      <c r="F818" s="31">
        <v>10040.1</v>
      </c>
      <c r="G818" s="31">
        <v>10040.1</v>
      </c>
      <c r="H818" s="11"/>
      <c r="I818" s="11"/>
      <c r="J818" s="11"/>
      <c r="K818" s="11"/>
    </row>
    <row r="819" spans="1:11" s="7" customFormat="1" ht="27.75" customHeight="1" hidden="1">
      <c r="A819" s="159" t="s">
        <v>227</v>
      </c>
      <c r="B819" s="232" t="s">
        <v>41</v>
      </c>
      <c r="C819" s="33">
        <v>9744.8</v>
      </c>
      <c r="D819" s="33">
        <v>9842.3</v>
      </c>
      <c r="E819" s="33">
        <v>9940.7</v>
      </c>
      <c r="F819" s="33">
        <v>10040.1</v>
      </c>
      <c r="G819" s="33">
        <v>10040.1</v>
      </c>
      <c r="H819" s="11"/>
      <c r="I819" s="11"/>
      <c r="J819" s="11"/>
      <c r="K819" s="11"/>
    </row>
    <row r="820" spans="1:11" s="7" customFormat="1" ht="45.75" customHeight="1">
      <c r="A820" s="235" t="s">
        <v>351</v>
      </c>
      <c r="B820" s="67" t="s">
        <v>41</v>
      </c>
      <c r="C820" s="31">
        <v>4375.2</v>
      </c>
      <c r="D820" s="31">
        <f>C820*1.032</f>
        <v>4515.2064</v>
      </c>
      <c r="E820" s="31">
        <f>D820*1.052</f>
        <v>4749.9971328</v>
      </c>
      <c r="F820" s="31">
        <f>E820*1.04</f>
        <v>4939.997018112001</v>
      </c>
      <c r="G820" s="31">
        <f>F820*1.045</f>
        <v>5162.296883927041</v>
      </c>
      <c r="H820" s="11"/>
      <c r="I820" s="11"/>
      <c r="J820" s="11"/>
      <c r="K820" s="11"/>
    </row>
    <row r="821" spans="1:11" s="7" customFormat="1" ht="51.75" customHeight="1">
      <c r="A821" s="235" t="s">
        <v>352</v>
      </c>
      <c r="B821" s="67" t="s">
        <v>41</v>
      </c>
      <c r="C821" s="31"/>
      <c r="D821" s="31"/>
      <c r="E821" s="31"/>
      <c r="F821" s="31"/>
      <c r="G821" s="31"/>
      <c r="H821" s="11"/>
      <c r="I821" s="11"/>
      <c r="J821" s="11"/>
      <c r="K821" s="11"/>
    </row>
    <row r="822" spans="1:11" s="7" customFormat="1" ht="54.75" customHeight="1">
      <c r="A822" s="235" t="s">
        <v>353</v>
      </c>
      <c r="B822" s="67" t="s">
        <v>41</v>
      </c>
      <c r="C822" s="31">
        <v>28916.6</v>
      </c>
      <c r="D822" s="31">
        <f>C822*0.972</f>
        <v>28106.935199999996</v>
      </c>
      <c r="E822" s="31">
        <f>D822*1.052</f>
        <v>29568.495830399996</v>
      </c>
      <c r="F822" s="31">
        <f>E822*1.038</f>
        <v>30692.098671955195</v>
      </c>
      <c r="G822" s="31">
        <f>F822*1.04</f>
        <v>31919.782618833404</v>
      </c>
      <c r="H822" s="11"/>
      <c r="I822" s="11"/>
      <c r="J822" s="11"/>
      <c r="K822" s="11"/>
    </row>
    <row r="823" spans="1:11" s="7" customFormat="1" ht="28.5" customHeight="1">
      <c r="A823" s="235" t="s">
        <v>354</v>
      </c>
      <c r="B823" s="78" t="s">
        <v>41</v>
      </c>
      <c r="C823" s="31">
        <v>271606.1</v>
      </c>
      <c r="D823" s="31">
        <f>C823*1.0598</f>
        <v>287848.14478</v>
      </c>
      <c r="E823" s="31">
        <f>D823*1.04</f>
        <v>299362.0705712</v>
      </c>
      <c r="F823" s="31">
        <f>E823*1.03572</f>
        <v>310055.28373200324</v>
      </c>
      <c r="G823" s="31">
        <f>F823*1.045</f>
        <v>324007.77149994334</v>
      </c>
      <c r="H823" s="11"/>
      <c r="I823" s="11"/>
      <c r="J823" s="11"/>
      <c r="K823" s="11"/>
    </row>
    <row r="824" spans="1:11" s="7" customFormat="1" ht="51" customHeight="1">
      <c r="A824" s="235" t="s">
        <v>359</v>
      </c>
      <c r="B824" s="67" t="s">
        <v>41</v>
      </c>
      <c r="C824" s="31">
        <v>18163.3</v>
      </c>
      <c r="D824" s="31">
        <f>C824*1.064</f>
        <v>19325.7512</v>
      </c>
      <c r="E824" s="31">
        <f>D824*1.052</f>
        <v>20330.6902624</v>
      </c>
      <c r="F824" s="31">
        <f>E824*1.04</f>
        <v>21143.917872896</v>
      </c>
      <c r="G824" s="31">
        <f>F824*1.05</f>
        <v>22201.113766540802</v>
      </c>
      <c r="H824" s="11"/>
      <c r="I824" s="11"/>
      <c r="J824" s="11"/>
      <c r="K824" s="11"/>
    </row>
    <row r="825" spans="1:13" s="7" customFormat="1" ht="51" customHeight="1">
      <c r="A825" s="235" t="s">
        <v>355</v>
      </c>
      <c r="B825" s="67" t="s">
        <v>41</v>
      </c>
      <c r="C825" s="31"/>
      <c r="D825" s="31"/>
      <c r="E825" s="31"/>
      <c r="F825" s="31"/>
      <c r="G825" s="31"/>
      <c r="H825" s="11"/>
      <c r="I825" s="11"/>
      <c r="J825" s="11"/>
      <c r="K825" s="11"/>
      <c r="L825" s="11"/>
      <c r="M825" s="11"/>
    </row>
    <row r="826" spans="1:7" s="7" customFormat="1" ht="32.25" customHeight="1">
      <c r="A826" s="228" t="s">
        <v>356</v>
      </c>
      <c r="B826" s="67" t="s">
        <v>41</v>
      </c>
      <c r="C826" s="31"/>
      <c r="D826" s="31"/>
      <c r="E826" s="31"/>
      <c r="F826" s="31"/>
      <c r="G826" s="31"/>
    </row>
    <row r="827" spans="1:7" s="7" customFormat="1" ht="12.75" customHeight="1">
      <c r="A827" s="23"/>
      <c r="B827" s="8"/>
      <c r="C827" s="31"/>
      <c r="D827" s="31"/>
      <c r="E827" s="31"/>
      <c r="F827" s="31"/>
      <c r="G827" s="31"/>
    </row>
    <row r="828" spans="1:12" s="7" customFormat="1" ht="33" customHeight="1">
      <c r="A828" s="210" t="s">
        <v>360</v>
      </c>
      <c r="B828" s="67" t="s">
        <v>7</v>
      </c>
      <c r="C828" s="31">
        <f>C783/12*1000/C733</f>
        <v>28744.1707147814</v>
      </c>
      <c r="D828" s="31">
        <f>D783/12*1000/D733</f>
        <v>30729.782580873834</v>
      </c>
      <c r="E828" s="31">
        <f>E783/12*1000/E733</f>
        <v>32155.984723616024</v>
      </c>
      <c r="F828" s="31">
        <f>F783/12*1000/F733</f>
        <v>33613.96307715582</v>
      </c>
      <c r="G828" s="31">
        <f>G783/12*1000/G733</f>
        <v>35001.68438051634</v>
      </c>
      <c r="H828" s="11"/>
      <c r="I828" s="11"/>
      <c r="J828" s="11"/>
      <c r="K828" s="11"/>
      <c r="L828" s="11"/>
    </row>
    <row r="829" spans="1:12" s="7" customFormat="1" ht="51" customHeight="1">
      <c r="A829" s="23" t="s">
        <v>98</v>
      </c>
      <c r="B829" s="78"/>
      <c r="C829" s="31"/>
      <c r="D829" s="31"/>
      <c r="E829" s="31"/>
      <c r="F829" s="31"/>
      <c r="G829" s="31"/>
      <c r="H829" s="11"/>
      <c r="I829" s="11"/>
      <c r="J829" s="11"/>
      <c r="K829" s="11"/>
      <c r="L829" s="11"/>
    </row>
    <row r="830" spans="1:12" ht="18.75" customHeight="1">
      <c r="A830" s="23"/>
      <c r="B830" s="78"/>
      <c r="C830" s="31"/>
      <c r="D830" s="31"/>
      <c r="E830" s="31"/>
      <c r="F830" s="31"/>
      <c r="G830" s="31"/>
      <c r="H830" s="11"/>
      <c r="I830" s="11"/>
      <c r="J830" s="11"/>
      <c r="K830" s="11"/>
      <c r="L830" s="11"/>
    </row>
    <row r="831" spans="1:11" ht="36" customHeight="1">
      <c r="A831" s="228" t="s">
        <v>342</v>
      </c>
      <c r="B831" s="67" t="s">
        <v>7</v>
      </c>
      <c r="C831" s="31">
        <f>C786/12*1000/C736</f>
        <v>29111.000616712914</v>
      </c>
      <c r="D831" s="31">
        <f>D786/12*1000/D736</f>
        <v>31642.313189999993</v>
      </c>
      <c r="E831" s="31">
        <f>E786/12*1000/E736</f>
        <v>33023.878977169006</v>
      </c>
      <c r="F831" s="31">
        <f>F786/12*1000/F736</f>
        <v>34367.83752939206</v>
      </c>
      <c r="G831" s="31">
        <f>G786/12*1000/G736</f>
        <v>35851.18547243824</v>
      </c>
      <c r="H831" s="11"/>
      <c r="I831" s="11"/>
      <c r="J831" s="11"/>
      <c r="K831" s="11"/>
    </row>
    <row r="832" spans="1:11" ht="23.25" customHeight="1">
      <c r="A832" s="233" t="s">
        <v>343</v>
      </c>
      <c r="B832" s="78" t="s">
        <v>7</v>
      </c>
      <c r="C832" s="31">
        <f>C804/12*1000/C755</f>
        <v>21676.436781609194</v>
      </c>
      <c r="D832" s="31">
        <f>D804/12*1000/D755</f>
        <v>22543.489583333336</v>
      </c>
      <c r="E832" s="31">
        <f>E804/12*1000/E755</f>
        <v>23445.238095238095</v>
      </c>
      <c r="F832" s="31">
        <f>F804/12*1000/F755</f>
        <v>24383.095238095237</v>
      </c>
      <c r="G832" s="31">
        <f>G804/12*1000/G755</f>
        <v>25358.333333333332</v>
      </c>
      <c r="H832" s="11"/>
      <c r="I832" s="11"/>
      <c r="J832" s="11"/>
      <c r="K832" s="11"/>
    </row>
    <row r="833" spans="1:11" ht="24" customHeight="1">
      <c r="A833" s="234" t="s">
        <v>358</v>
      </c>
      <c r="B833" s="78" t="s">
        <v>7</v>
      </c>
      <c r="C833" s="31">
        <f>C806/12*1000/C757</f>
        <v>39656.71881267549</v>
      </c>
      <c r="D833" s="31">
        <f>D806/12*1000/D757</f>
        <v>40231.12224842767</v>
      </c>
      <c r="E833" s="31">
        <f>E806/12*1000/E757</f>
        <v>42705.324623911314</v>
      </c>
      <c r="F833" s="31">
        <f>F806/12*1000/F757</f>
        <v>45445.605700712586</v>
      </c>
      <c r="G833" s="31">
        <f>G806/12*1000/G757</f>
        <v>46587.737529691214</v>
      </c>
      <c r="H833" s="11"/>
      <c r="I833" s="11"/>
      <c r="J833" s="11"/>
      <c r="K833" s="11"/>
    </row>
    <row r="834" spans="1:11" ht="15.75" hidden="1">
      <c r="A834" s="159" t="s">
        <v>219</v>
      </c>
      <c r="B834" s="211" t="s">
        <v>7</v>
      </c>
      <c r="C834" s="33">
        <v>39360</v>
      </c>
      <c r="D834" s="33">
        <v>41370</v>
      </c>
      <c r="E834" s="33">
        <f>E807/12/403*1000</f>
        <v>42817.948717948726</v>
      </c>
      <c r="F834" s="33">
        <f>F807/12/403*1000</f>
        <v>44530.66583953681</v>
      </c>
      <c r="G834" s="33">
        <f>G807/12/403*1000</f>
        <v>46311.8899917287</v>
      </c>
      <c r="H834" s="11"/>
      <c r="I834" s="11"/>
      <c r="J834" s="11"/>
      <c r="K834" s="11"/>
    </row>
    <row r="835" spans="1:11" ht="20.25" customHeight="1" hidden="1">
      <c r="A835" s="159" t="s">
        <v>215</v>
      </c>
      <c r="B835" s="211" t="s">
        <v>7</v>
      </c>
      <c r="C835" s="159">
        <v>44139</v>
      </c>
      <c r="D835" s="159">
        <v>46315</v>
      </c>
      <c r="E835" s="159">
        <f>E808*1000/12/E759</f>
        <v>46871.62891046386</v>
      </c>
      <c r="F835" s="159">
        <f>F808*1000/12/F759</f>
        <v>51558.79180151025</v>
      </c>
      <c r="G835" s="159">
        <f>G808*1000/12/G759</f>
        <v>51779.935275080905</v>
      </c>
      <c r="H835" s="11"/>
      <c r="I835" s="11"/>
      <c r="J835" s="11"/>
      <c r="K835" s="11"/>
    </row>
    <row r="836" spans="1:11" ht="17.25" customHeight="1" hidden="1">
      <c r="A836" s="159" t="s">
        <v>211</v>
      </c>
      <c r="B836" s="211" t="s">
        <v>7</v>
      </c>
      <c r="C836" s="242">
        <v>31181.47</v>
      </c>
      <c r="D836" s="212">
        <f>31205</f>
        <v>31205</v>
      </c>
      <c r="E836" s="212">
        <f>D836*1.04</f>
        <v>32453.2</v>
      </c>
      <c r="F836" s="243">
        <f>E836*1.04</f>
        <v>33751.328</v>
      </c>
      <c r="G836" s="243">
        <f>F836*1.04</f>
        <v>35101.381120000005</v>
      </c>
      <c r="H836" s="11"/>
      <c r="I836" s="11"/>
      <c r="J836" s="11"/>
      <c r="K836" s="11"/>
    </row>
    <row r="837" spans="1:11" ht="46.5" customHeight="1">
      <c r="A837" s="235" t="s">
        <v>287</v>
      </c>
      <c r="B837" s="67" t="s">
        <v>7</v>
      </c>
      <c r="C837" s="31">
        <f aca="true" t="shared" si="10" ref="C837:G838">C810/12*1000/C761</f>
        <v>17663.09523809524</v>
      </c>
      <c r="D837" s="31">
        <f t="shared" si="10"/>
        <v>17839.583333333336</v>
      </c>
      <c r="E837" s="31">
        <f t="shared" si="10"/>
        <v>18981.31666666667</v>
      </c>
      <c r="F837" s="31">
        <f t="shared" si="10"/>
        <v>19550.756166666666</v>
      </c>
      <c r="G837" s="31">
        <f t="shared" si="10"/>
        <v>20528.293975</v>
      </c>
      <c r="H837" s="11"/>
      <c r="I837" s="11"/>
      <c r="J837" s="11"/>
      <c r="K837" s="11"/>
    </row>
    <row r="838" spans="1:11" ht="62.25" customHeight="1">
      <c r="A838" s="235" t="s">
        <v>198</v>
      </c>
      <c r="B838" s="67" t="s">
        <v>7</v>
      </c>
      <c r="C838" s="31">
        <f t="shared" si="10"/>
        <v>19378.54938271605</v>
      </c>
      <c r="D838" s="31">
        <f t="shared" si="10"/>
        <v>19749.228395061727</v>
      </c>
      <c r="E838" s="31">
        <f t="shared" si="10"/>
        <v>21013.17901234568</v>
      </c>
      <c r="F838" s="31">
        <f t="shared" si="10"/>
        <v>21643.57438271605</v>
      </c>
      <c r="G838" s="31">
        <f t="shared" si="10"/>
        <v>22725.753101851853</v>
      </c>
      <c r="H838" s="11"/>
      <c r="I838" s="11"/>
      <c r="J838" s="11"/>
      <c r="K838" s="11"/>
    </row>
    <row r="839" spans="1:11" ht="17.25" customHeight="1">
      <c r="A839" s="235" t="s">
        <v>344</v>
      </c>
      <c r="B839" s="78" t="s">
        <v>7</v>
      </c>
      <c r="C839" s="31">
        <f>C812/12*1000/C765</f>
        <v>33929.22374429224</v>
      </c>
      <c r="D839" s="31">
        <f>D812/12*1000/D765</f>
        <v>33607.981220657275</v>
      </c>
      <c r="E839" s="31">
        <f>E812/12*1000/E765</f>
        <v>35691.67605633803</v>
      </c>
      <c r="F839" s="31">
        <f>F812/12*1000/F765</f>
        <v>37690.409915492965</v>
      </c>
      <c r="G839" s="31">
        <f>G812/12*1000/G765</f>
        <v>40328.73860957747</v>
      </c>
      <c r="H839" s="11"/>
      <c r="I839" s="11"/>
      <c r="J839" s="11"/>
      <c r="K839" s="11"/>
    </row>
    <row r="840" spans="1:11" ht="43.5" customHeight="1">
      <c r="A840" s="228" t="s">
        <v>345</v>
      </c>
      <c r="B840" s="78" t="s">
        <v>7</v>
      </c>
      <c r="C840" s="31">
        <f>C813/12*1000/C767</f>
        <v>18450</v>
      </c>
      <c r="D840" s="31">
        <f>D813/12*1000/D767</f>
        <v>19644.559322033896</v>
      </c>
      <c r="E840" s="31">
        <f>E813/12*1000/E767</f>
        <v>20553.4476</v>
      </c>
      <c r="F840" s="31">
        <f>F813/12*1000/F767</f>
        <v>21375.585504000002</v>
      </c>
      <c r="G840" s="31">
        <f>G813/12*1000/G767</f>
        <v>22871.876489280003</v>
      </c>
      <c r="H840" s="11"/>
      <c r="I840" s="11"/>
      <c r="J840" s="11"/>
      <c r="K840" s="11"/>
    </row>
    <row r="841" spans="1:11" ht="27" customHeight="1">
      <c r="A841" s="235" t="s">
        <v>346</v>
      </c>
      <c r="B841" s="78" t="s">
        <v>7</v>
      </c>
      <c r="C841" s="31"/>
      <c r="D841" s="31"/>
      <c r="E841" s="31"/>
      <c r="F841" s="31"/>
      <c r="G841" s="31"/>
      <c r="H841" s="11"/>
      <c r="I841" s="11"/>
      <c r="J841" s="11"/>
      <c r="K841" s="11"/>
    </row>
    <row r="842" spans="1:11" ht="40.5" customHeight="1">
      <c r="A842" s="235" t="s">
        <v>347</v>
      </c>
      <c r="B842" s="67" t="s">
        <v>7</v>
      </c>
      <c r="C842" s="31">
        <f>C815/12*1000/C771</f>
        <v>22466.66666666667</v>
      </c>
      <c r="D842" s="31">
        <f>D815/12*1000/D771</f>
        <v>27802.500000000007</v>
      </c>
      <c r="E842" s="31">
        <f>E815/12*1000/E771</f>
        <v>29526.38888888889</v>
      </c>
      <c r="F842" s="31">
        <f>F815/12*1000/F771</f>
        <v>31061.761111111115</v>
      </c>
      <c r="G842" s="31">
        <f>G815/12*1000/G771</f>
        <v>33080.775583333336</v>
      </c>
      <c r="H842" s="11"/>
      <c r="I842" s="11"/>
      <c r="J842" s="11"/>
      <c r="K842" s="11"/>
    </row>
    <row r="843" spans="1:11" ht="32.25" customHeight="1">
      <c r="A843" s="235" t="s">
        <v>348</v>
      </c>
      <c r="B843" s="67" t="s">
        <v>7</v>
      </c>
      <c r="C843" s="31"/>
      <c r="D843" s="31"/>
      <c r="E843" s="31"/>
      <c r="F843" s="31"/>
      <c r="G843" s="31"/>
      <c r="H843" s="11"/>
      <c r="I843" s="11"/>
      <c r="J843" s="11"/>
      <c r="K843" s="11"/>
    </row>
    <row r="844" spans="1:11" ht="33" customHeight="1">
      <c r="A844" s="235" t="s">
        <v>349</v>
      </c>
      <c r="B844" s="67" t="s">
        <v>7</v>
      </c>
      <c r="C844" s="31"/>
      <c r="D844" s="31"/>
      <c r="E844" s="31"/>
      <c r="F844" s="31"/>
      <c r="G844" s="31"/>
      <c r="H844" s="11"/>
      <c r="I844" s="11"/>
      <c r="J844" s="11"/>
      <c r="K844" s="11"/>
    </row>
    <row r="845" spans="1:11" ht="41.25" customHeight="1">
      <c r="A845" s="235" t="s">
        <v>350</v>
      </c>
      <c r="B845" s="67" t="s">
        <v>7</v>
      </c>
      <c r="C845" s="31">
        <f>C818/12*1000/C774</f>
        <v>16572.789115646257</v>
      </c>
      <c r="D845" s="31">
        <f>D818/12*1000/D774</f>
        <v>29292.559523809523</v>
      </c>
      <c r="E845" s="31">
        <f>E818/12*1000/E774</f>
        <v>29585.416666666668</v>
      </c>
      <c r="F845" s="31">
        <f>F818/12*1000/F774</f>
        <v>29881.250000000004</v>
      </c>
      <c r="G845" s="31">
        <f>G818/12*1000/G774</f>
        <v>29881.250000000004</v>
      </c>
      <c r="H845" s="11"/>
      <c r="I845" s="11"/>
      <c r="J845" s="11"/>
      <c r="K845" s="11"/>
    </row>
    <row r="846" spans="1:11" ht="40.5" customHeight="1">
      <c r="A846" s="235" t="s">
        <v>351</v>
      </c>
      <c r="B846" s="67" t="s">
        <v>7</v>
      </c>
      <c r="C846" s="31">
        <f>C820/12*1000/C776</f>
        <v>26042.857142857138</v>
      </c>
      <c r="D846" s="31">
        <f>D820/12*1000/D776</f>
        <v>26876.22857142857</v>
      </c>
      <c r="E846" s="31">
        <f>E820/12*1000/E776</f>
        <v>28273.792457142856</v>
      </c>
      <c r="F846" s="31">
        <f>F820/12*1000/F776</f>
        <v>29404.744155428576</v>
      </c>
      <c r="G846" s="31">
        <f>G820/12*1000/G776</f>
        <v>30727.95764242286</v>
      </c>
      <c r="H846" s="11"/>
      <c r="I846" s="11"/>
      <c r="J846" s="11"/>
      <c r="K846" s="11"/>
    </row>
    <row r="847" spans="1:11" ht="46.5" customHeight="1">
      <c r="A847" s="235" t="s">
        <v>352</v>
      </c>
      <c r="B847" s="67" t="s">
        <v>7</v>
      </c>
      <c r="C847" s="244"/>
      <c r="D847" s="244"/>
      <c r="E847" s="244"/>
      <c r="F847" s="31"/>
      <c r="G847" s="31"/>
      <c r="H847" s="11"/>
      <c r="I847" s="11"/>
      <c r="J847" s="11"/>
      <c r="K847" s="11"/>
    </row>
    <row r="848" spans="1:11" ht="48.75" customHeight="1">
      <c r="A848" s="235" t="s">
        <v>353</v>
      </c>
      <c r="B848" s="67" t="s">
        <v>7</v>
      </c>
      <c r="C848" s="244">
        <f aca="true" t="shared" si="11" ref="C848:G850">C822/12*1000/C778</f>
        <v>26480.402930402928</v>
      </c>
      <c r="D848" s="244">
        <f t="shared" si="11"/>
        <v>28219.814457831322</v>
      </c>
      <c r="E848" s="244">
        <f t="shared" si="11"/>
        <v>29687.244809638552</v>
      </c>
      <c r="F848" s="244">
        <f t="shared" si="11"/>
        <v>30815.36011240481</v>
      </c>
      <c r="G848" s="244">
        <f t="shared" si="11"/>
        <v>32047.97451690101</v>
      </c>
      <c r="H848" s="11"/>
      <c r="I848" s="11"/>
      <c r="J848" s="11"/>
      <c r="K848" s="11"/>
    </row>
    <row r="849" spans="1:11" ht="32.25" customHeight="1">
      <c r="A849" s="235" t="s">
        <v>354</v>
      </c>
      <c r="B849" s="78" t="s">
        <v>7</v>
      </c>
      <c r="C849" s="244">
        <f t="shared" si="11"/>
        <v>23454.75820379965</v>
      </c>
      <c r="D849" s="244">
        <f t="shared" si="11"/>
        <v>24627.664680013684</v>
      </c>
      <c r="E849" s="244">
        <f t="shared" si="11"/>
        <v>25612.771267214237</v>
      </c>
      <c r="F849" s="244">
        <f t="shared" si="11"/>
        <v>26637.051867010592</v>
      </c>
      <c r="G849" s="244">
        <f t="shared" si="11"/>
        <v>27835.719201026062</v>
      </c>
      <c r="H849" s="11"/>
      <c r="I849" s="11"/>
      <c r="J849" s="11"/>
      <c r="K849" s="11"/>
    </row>
    <row r="850" spans="1:11" ht="48.75" customHeight="1">
      <c r="A850" s="235" t="s">
        <v>359</v>
      </c>
      <c r="B850" s="67" t="s">
        <v>7</v>
      </c>
      <c r="C850" s="244">
        <f t="shared" si="11"/>
        <v>21936.35265700483</v>
      </c>
      <c r="D850" s="244">
        <f t="shared" si="11"/>
        <v>24037.0039800995</v>
      </c>
      <c r="E850" s="244">
        <f t="shared" si="11"/>
        <v>25286.928187064677</v>
      </c>
      <c r="F850" s="244">
        <f t="shared" si="11"/>
        <v>26298.405314547264</v>
      </c>
      <c r="G850" s="244">
        <f t="shared" si="11"/>
        <v>27613.32558027463</v>
      </c>
      <c r="H850" s="11"/>
      <c r="I850" s="11"/>
      <c r="J850" s="11"/>
      <c r="K850" s="11"/>
    </row>
    <row r="851" spans="1:11" ht="52.5" customHeight="1">
      <c r="A851" s="235" t="s">
        <v>355</v>
      </c>
      <c r="B851" s="67" t="s">
        <v>7</v>
      </c>
      <c r="C851" s="244"/>
      <c r="D851" s="244"/>
      <c r="E851" s="244"/>
      <c r="F851" s="31"/>
      <c r="G851" s="31"/>
      <c r="H851" s="11"/>
      <c r="I851" s="11"/>
      <c r="J851" s="11"/>
      <c r="K851" s="11"/>
    </row>
    <row r="852" spans="1:7" ht="29.25">
      <c r="A852" s="228" t="s">
        <v>356</v>
      </c>
      <c r="B852" s="67" t="s">
        <v>7</v>
      </c>
      <c r="C852" s="245"/>
      <c r="D852" s="245"/>
      <c r="E852" s="245"/>
      <c r="F852" s="245"/>
      <c r="G852" s="245"/>
    </row>
    <row r="853" spans="1:7" ht="33" customHeight="1">
      <c r="A853" s="321" t="s">
        <v>42</v>
      </c>
      <c r="B853" s="322"/>
      <c r="C853" s="322"/>
      <c r="D853" s="322"/>
      <c r="E853" s="322"/>
      <c r="F853" s="322"/>
      <c r="G853" s="323"/>
    </row>
    <row r="854" spans="1:12" ht="36" customHeight="1">
      <c r="A854" s="210" t="s">
        <v>361</v>
      </c>
      <c r="B854" s="23"/>
      <c r="C854" s="246">
        <v>741840</v>
      </c>
      <c r="D854" s="246">
        <v>823442.4</v>
      </c>
      <c r="E854" s="246">
        <v>889317</v>
      </c>
      <c r="F854" s="246">
        <v>951569.2</v>
      </c>
      <c r="G854" s="246">
        <v>1018179</v>
      </c>
      <c r="H854" s="11"/>
      <c r="I854" s="11"/>
      <c r="J854" s="11"/>
      <c r="K854" s="11"/>
      <c r="L854" s="11"/>
    </row>
    <row r="855" spans="1:11" ht="26.25" customHeight="1">
      <c r="A855" s="23" t="s">
        <v>90</v>
      </c>
      <c r="B855" s="78" t="s">
        <v>41</v>
      </c>
      <c r="C855" s="247"/>
      <c r="D855" s="247"/>
      <c r="E855" s="247"/>
      <c r="F855" s="247"/>
      <c r="G855" s="247"/>
      <c r="H855" s="11"/>
      <c r="I855" s="11"/>
      <c r="J855" s="11"/>
      <c r="K855" s="11"/>
    </row>
    <row r="856" spans="1:7" ht="19.5" customHeight="1">
      <c r="A856" s="23" t="s">
        <v>99</v>
      </c>
      <c r="B856" s="8" t="s">
        <v>14</v>
      </c>
      <c r="C856" s="247"/>
      <c r="D856" s="247"/>
      <c r="E856" s="247"/>
      <c r="F856" s="247"/>
      <c r="G856" s="247"/>
    </row>
    <row r="857" spans="1:7" ht="31.5" customHeight="1" hidden="1">
      <c r="A857" s="248" t="s">
        <v>261</v>
      </c>
      <c r="B857" s="8"/>
      <c r="C857" s="247"/>
      <c r="D857" s="247"/>
      <c r="E857" s="247"/>
      <c r="F857" s="247"/>
      <c r="G857" s="247"/>
    </row>
    <row r="858" spans="1:11" ht="31.5" customHeight="1">
      <c r="A858" s="210" t="s">
        <v>362</v>
      </c>
      <c r="B858" s="78" t="s">
        <v>41</v>
      </c>
      <c r="C858" s="246">
        <v>17917.9</v>
      </c>
      <c r="D858" s="246">
        <v>18634.6</v>
      </c>
      <c r="E858" s="246">
        <v>19566.3</v>
      </c>
      <c r="F858" s="246">
        <v>20740.3</v>
      </c>
      <c r="G858" s="246">
        <v>21985</v>
      </c>
      <c r="H858" s="11"/>
      <c r="I858" s="11"/>
      <c r="J858" s="11"/>
      <c r="K858" s="11"/>
    </row>
    <row r="859" spans="1:7" ht="24.75" customHeight="1">
      <c r="A859" s="23" t="s">
        <v>90</v>
      </c>
      <c r="B859" s="78" t="s">
        <v>41</v>
      </c>
      <c r="C859" s="247"/>
      <c r="D859" s="247"/>
      <c r="E859" s="247"/>
      <c r="F859" s="247"/>
      <c r="G859" s="247"/>
    </row>
    <row r="860" spans="1:12" ht="21" customHeight="1">
      <c r="A860" s="23" t="s">
        <v>99</v>
      </c>
      <c r="B860" s="8" t="s">
        <v>14</v>
      </c>
      <c r="C860" s="247"/>
      <c r="D860" s="247"/>
      <c r="E860" s="247"/>
      <c r="F860" s="247"/>
      <c r="G860" s="247"/>
      <c r="H860" s="11"/>
      <c r="I860" s="11"/>
      <c r="J860" s="11"/>
      <c r="K860" s="11"/>
      <c r="L860" s="11"/>
    </row>
    <row r="861" spans="1:7" ht="32.25" customHeight="1" hidden="1">
      <c r="A861" s="159" t="s">
        <v>262</v>
      </c>
      <c r="B861" s="211" t="s">
        <v>41</v>
      </c>
      <c r="C861" s="106"/>
      <c r="D861" s="106"/>
      <c r="E861" s="106"/>
      <c r="F861" s="106"/>
      <c r="G861" s="106"/>
    </row>
    <row r="862" spans="1:7" ht="21.75" customHeight="1" hidden="1">
      <c r="A862" s="159" t="s">
        <v>219</v>
      </c>
      <c r="B862" s="211" t="s">
        <v>41</v>
      </c>
      <c r="C862" s="106">
        <v>7576</v>
      </c>
      <c r="D862" s="106">
        <v>7670</v>
      </c>
      <c r="E862" s="106">
        <v>7770</v>
      </c>
      <c r="F862" s="106">
        <v>7870</v>
      </c>
      <c r="G862" s="106">
        <v>7970</v>
      </c>
    </row>
    <row r="863" spans="1:11" ht="49.5" customHeight="1">
      <c r="A863" s="210" t="s">
        <v>363</v>
      </c>
      <c r="B863" s="210"/>
      <c r="C863" s="246">
        <f>C866+C870+C877+C881+C884+C895+C901+C904+C907+C910+C913+C916+C919+C922+C925</f>
        <v>156323</v>
      </c>
      <c r="D863" s="246">
        <f>D866+D870+D877+D881+D884+D895+D901+D904+D907+D910+D913+D916+D919+D922+D925</f>
        <v>163223.42409999997</v>
      </c>
      <c r="E863" s="246">
        <f>E866+E870+E877+E881+E884+E895+E901+E904+E907+E910+E913+E916+E919+E922+E925</f>
        <v>170218.92273393876</v>
      </c>
      <c r="F863" s="246">
        <f>F866+F870+F881+F884+F913+F919+F922</f>
        <v>177334.67216583955</v>
      </c>
      <c r="G863" s="246">
        <f>G866+G870+G877+G881+G884+G895+G901+G904+G907+G910+G913+G916+G919+G922+G925</f>
        <v>184763.3200984414</v>
      </c>
      <c r="H863" s="11"/>
      <c r="I863" s="11"/>
      <c r="J863" s="11"/>
      <c r="K863" s="11"/>
    </row>
    <row r="864" spans="1:7" ht="24.75" customHeight="1">
      <c r="A864" s="23" t="s">
        <v>90</v>
      </c>
      <c r="B864" s="78" t="s">
        <v>41</v>
      </c>
      <c r="C864" s="247"/>
      <c r="D864" s="247"/>
      <c r="E864" s="247"/>
      <c r="F864" s="247"/>
      <c r="G864" s="247"/>
    </row>
    <row r="865" spans="1:7" ht="18.75" customHeight="1">
      <c r="A865" s="23" t="s">
        <v>17</v>
      </c>
      <c r="B865" s="78"/>
      <c r="C865" s="247"/>
      <c r="D865" s="247"/>
      <c r="E865" s="247"/>
      <c r="F865" s="247"/>
      <c r="G865" s="247"/>
    </row>
    <row r="866" spans="1:8" ht="15.75">
      <c r="A866" s="210" t="s">
        <v>18</v>
      </c>
      <c r="B866" s="78"/>
      <c r="C866" s="247">
        <v>220.1</v>
      </c>
      <c r="D866" s="247">
        <f>C866*1.11</f>
        <v>244.311</v>
      </c>
      <c r="E866" s="247">
        <f>D866*1.08</f>
        <v>263.85588</v>
      </c>
      <c r="F866" s="247">
        <f>E866*1.07</f>
        <v>282.3257916</v>
      </c>
      <c r="G866" s="247">
        <f>F866*1.07</f>
        <v>302.08859701200004</v>
      </c>
      <c r="H866" s="11"/>
    </row>
    <row r="867" spans="1:8" ht="16.5" customHeight="1">
      <c r="A867" s="23" t="s">
        <v>90</v>
      </c>
      <c r="B867" s="8" t="s">
        <v>14</v>
      </c>
      <c r="C867" s="247"/>
      <c r="D867" s="247"/>
      <c r="E867" s="247"/>
      <c r="F867" s="247"/>
      <c r="G867" s="247"/>
      <c r="H867" s="11"/>
    </row>
    <row r="868" spans="1:7" ht="28.5">
      <c r="A868" s="210" t="s">
        <v>99</v>
      </c>
      <c r="B868" s="8" t="s">
        <v>14</v>
      </c>
      <c r="C868" s="247"/>
      <c r="D868" s="247"/>
      <c r="E868" s="247"/>
      <c r="F868" s="247"/>
      <c r="G868" s="247"/>
    </row>
    <row r="869" spans="1:7" ht="9" customHeight="1">
      <c r="A869" s="23"/>
      <c r="B869" s="23"/>
      <c r="C869" s="247"/>
      <c r="D869" s="247"/>
      <c r="E869" s="247"/>
      <c r="F869" s="247"/>
      <c r="G869" s="247"/>
    </row>
    <row r="870" spans="1:8" ht="15.75">
      <c r="A870" s="210" t="s">
        <v>91</v>
      </c>
      <c r="B870" s="78" t="s">
        <v>41</v>
      </c>
      <c r="C870" s="247">
        <v>891</v>
      </c>
      <c r="D870" s="247">
        <f>C870*1.15</f>
        <v>1024.6499999999999</v>
      </c>
      <c r="E870" s="247">
        <f>D870*1.09</f>
        <v>1116.8685</v>
      </c>
      <c r="F870" s="247">
        <f>E870*1.031*1.08</f>
        <v>1243.61073738</v>
      </c>
      <c r="G870" s="247">
        <f>F870*1.03*1.08</f>
        <v>1383.3925842615122</v>
      </c>
      <c r="H870" s="11"/>
    </row>
    <row r="871" spans="1:7" ht="15.75">
      <c r="A871" s="23" t="s">
        <v>90</v>
      </c>
      <c r="B871" s="8" t="s">
        <v>14</v>
      </c>
      <c r="C871" s="247"/>
      <c r="D871" s="247"/>
      <c r="E871" s="247"/>
      <c r="F871" s="247"/>
      <c r="G871" s="247"/>
    </row>
    <row r="872" spans="1:7" ht="16.5" customHeight="1">
      <c r="A872" s="210" t="s">
        <v>99</v>
      </c>
      <c r="B872" s="8"/>
      <c r="C872" s="247"/>
      <c r="D872" s="247"/>
      <c r="E872" s="247"/>
      <c r="F872" s="247"/>
      <c r="G872" s="247"/>
    </row>
    <row r="873" spans="1:7" ht="16.5" customHeight="1">
      <c r="A873" s="210"/>
      <c r="B873" s="8"/>
      <c r="C873" s="247"/>
      <c r="D873" s="247"/>
      <c r="E873" s="247"/>
      <c r="F873" s="247"/>
      <c r="G873" s="247"/>
    </row>
    <row r="874" spans="1:7" ht="16.5" customHeight="1">
      <c r="A874" s="249" t="s">
        <v>318</v>
      </c>
      <c r="B874" s="8"/>
      <c r="C874" s="247"/>
      <c r="D874" s="247"/>
      <c r="E874" s="247"/>
      <c r="F874" s="247"/>
      <c r="G874" s="247"/>
    </row>
    <row r="875" spans="1:7" ht="16.5" customHeight="1">
      <c r="A875" s="58" t="s">
        <v>90</v>
      </c>
      <c r="B875" s="8"/>
      <c r="C875" s="247"/>
      <c r="D875" s="247"/>
      <c r="E875" s="247"/>
      <c r="F875" s="247"/>
      <c r="G875" s="247"/>
    </row>
    <row r="876" spans="1:7" ht="10.5" customHeight="1">
      <c r="A876" s="210"/>
      <c r="B876" s="8"/>
      <c r="C876" s="247"/>
      <c r="D876" s="247"/>
      <c r="E876" s="247"/>
      <c r="F876" s="247"/>
      <c r="G876" s="247"/>
    </row>
    <row r="877" spans="1:7" ht="22.5" customHeight="1">
      <c r="A877" s="250" t="s">
        <v>317</v>
      </c>
      <c r="B877" s="78"/>
      <c r="C877" s="247"/>
      <c r="D877" s="247"/>
      <c r="E877" s="247"/>
      <c r="F877" s="247"/>
      <c r="G877" s="247"/>
    </row>
    <row r="878" spans="1:7" ht="14.25" customHeight="1">
      <c r="A878" s="23" t="s">
        <v>90</v>
      </c>
      <c r="B878" s="8" t="s">
        <v>14</v>
      </c>
      <c r="C878" s="247"/>
      <c r="D878" s="247"/>
      <c r="E878" s="247"/>
      <c r="F878" s="247"/>
      <c r="G878" s="247"/>
    </row>
    <row r="879" spans="1:7" ht="14.25" customHeight="1">
      <c r="A879" s="210" t="s">
        <v>99</v>
      </c>
      <c r="B879" s="8" t="s">
        <v>14</v>
      </c>
      <c r="C879" s="247"/>
      <c r="D879" s="247"/>
      <c r="E879" s="247"/>
      <c r="F879" s="247"/>
      <c r="G879" s="247"/>
    </row>
    <row r="880" spans="1:7" ht="15.75">
      <c r="A880" s="210"/>
      <c r="B880" s="8"/>
      <c r="C880" s="247"/>
      <c r="D880" s="247"/>
      <c r="E880" s="247"/>
      <c r="F880" s="247"/>
      <c r="G880" s="247"/>
    </row>
    <row r="881" spans="1:12" ht="21" customHeight="1">
      <c r="A881" s="210" t="s">
        <v>92</v>
      </c>
      <c r="B881" s="78"/>
      <c r="C881" s="247">
        <v>297</v>
      </c>
      <c r="D881" s="247">
        <f>C881*0.94*1.03</f>
        <v>287.5554</v>
      </c>
      <c r="E881" s="247">
        <f>D881*1.019*1.038</f>
        <v>304.15367279879996</v>
      </c>
      <c r="F881" s="247">
        <f>E881*1.031*1.042</f>
        <v>326.75289899509636</v>
      </c>
      <c r="G881" s="247">
        <f>F881*1.03*1.042</f>
        <v>350.69081637547714</v>
      </c>
      <c r="H881" s="11"/>
      <c r="I881" s="11"/>
      <c r="J881" s="11"/>
      <c r="K881" s="11"/>
      <c r="L881" s="11"/>
    </row>
    <row r="882" spans="1:12" ht="19.5" customHeight="1">
      <c r="A882" s="23" t="s">
        <v>90</v>
      </c>
      <c r="B882" s="8" t="s">
        <v>14</v>
      </c>
      <c r="C882" s="247"/>
      <c r="D882" s="247"/>
      <c r="E882" s="247"/>
      <c r="F882" s="247"/>
      <c r="G882" s="247"/>
      <c r="H882" s="10"/>
      <c r="I882" s="10"/>
      <c r="J882" s="10"/>
      <c r="K882" s="10"/>
      <c r="L882" s="10"/>
    </row>
    <row r="883" spans="1:7" ht="28.5">
      <c r="A883" s="210" t="s">
        <v>99</v>
      </c>
      <c r="B883" s="8" t="s">
        <v>14</v>
      </c>
      <c r="C883" s="247"/>
      <c r="D883" s="247"/>
      <c r="E883" s="247"/>
      <c r="F883" s="247"/>
      <c r="G883" s="247"/>
    </row>
    <row r="884" spans="1:11" ht="27.75" customHeight="1">
      <c r="A884" s="210" t="s">
        <v>93</v>
      </c>
      <c r="B884" s="8"/>
      <c r="C884" s="247">
        <v>144910.3</v>
      </c>
      <c r="D884" s="247">
        <f>C884*1.039</f>
        <v>150561.80169999998</v>
      </c>
      <c r="E884" s="247">
        <f>D884*1.039</f>
        <v>156433.71196629998</v>
      </c>
      <c r="F884" s="247">
        <f>E884*1.039</f>
        <v>162534.62673298566</v>
      </c>
      <c r="G884" s="247">
        <f>F884*1.039</f>
        <v>168873.4771755721</v>
      </c>
      <c r="H884" s="10"/>
      <c r="I884" s="10"/>
      <c r="J884" s="10"/>
      <c r="K884" s="10"/>
    </row>
    <row r="885" spans="1:8" ht="18" customHeight="1">
      <c r="A885" s="23" t="s">
        <v>90</v>
      </c>
      <c r="B885" s="8" t="s">
        <v>14</v>
      </c>
      <c r="C885" s="247"/>
      <c r="D885" s="247"/>
      <c r="E885" s="247"/>
      <c r="F885" s="247"/>
      <c r="G885" s="247"/>
      <c r="H885" s="10"/>
    </row>
    <row r="886" spans="1:11" ht="22.5" customHeight="1">
      <c r="A886" s="210" t="s">
        <v>99</v>
      </c>
      <c r="B886" s="8" t="s">
        <v>14</v>
      </c>
      <c r="C886" s="247"/>
      <c r="D886" s="247"/>
      <c r="E886" s="247"/>
      <c r="F886" s="247"/>
      <c r="G886" s="247"/>
      <c r="H886" s="10"/>
      <c r="I886" s="10"/>
      <c r="J886" s="10"/>
      <c r="K886" s="10"/>
    </row>
    <row r="887" spans="1:11" ht="18" customHeight="1" hidden="1">
      <c r="A887" s="159" t="s">
        <v>224</v>
      </c>
      <c r="B887" s="103" t="s">
        <v>41</v>
      </c>
      <c r="C887" s="106">
        <v>3077</v>
      </c>
      <c r="D887" s="106">
        <v>3200</v>
      </c>
      <c r="E887" s="106">
        <v>3328</v>
      </c>
      <c r="F887" s="106">
        <v>3461</v>
      </c>
      <c r="G887" s="106">
        <v>3600</v>
      </c>
      <c r="H887" s="10"/>
      <c r="I887" s="10"/>
      <c r="J887" s="10"/>
      <c r="K887" s="10"/>
    </row>
    <row r="888" spans="1:7" ht="18" customHeight="1" hidden="1">
      <c r="A888" s="159" t="s">
        <v>225</v>
      </c>
      <c r="B888" s="103" t="s">
        <v>41</v>
      </c>
      <c r="C888" s="106">
        <v>19253.6</v>
      </c>
      <c r="D888" s="106">
        <v>19831.208</v>
      </c>
      <c r="E888" s="106">
        <v>20426.1</v>
      </c>
      <c r="F888" s="106">
        <v>21038.9</v>
      </c>
      <c r="G888" s="106">
        <v>21670.1</v>
      </c>
    </row>
    <row r="889" spans="1:7" ht="31.5" customHeight="1" hidden="1">
      <c r="A889" s="159" t="s">
        <v>226</v>
      </c>
      <c r="B889" s="103" t="s">
        <v>41</v>
      </c>
      <c r="C889" s="106">
        <v>30377</v>
      </c>
      <c r="D889" s="106">
        <v>30681</v>
      </c>
      <c r="E889" s="106">
        <v>30988</v>
      </c>
      <c r="F889" s="106">
        <v>31297</v>
      </c>
      <c r="G889" s="106">
        <v>31610</v>
      </c>
    </row>
    <row r="890" spans="1:7" ht="18" customHeight="1" hidden="1">
      <c r="A890" s="159" t="s">
        <v>227</v>
      </c>
      <c r="B890" s="103" t="s">
        <v>41</v>
      </c>
      <c r="C890" s="106">
        <v>22370.5</v>
      </c>
      <c r="D890" s="106">
        <v>22371</v>
      </c>
      <c r="E890" s="106">
        <v>23042</v>
      </c>
      <c r="F890" s="106">
        <v>23733</v>
      </c>
      <c r="G890" s="106">
        <v>24445</v>
      </c>
    </row>
    <row r="891" spans="1:7" ht="30.75" customHeight="1" hidden="1">
      <c r="A891" s="92" t="s">
        <v>245</v>
      </c>
      <c r="B891" s="103" t="s">
        <v>41</v>
      </c>
      <c r="C891" s="33">
        <v>785</v>
      </c>
      <c r="D891" s="33">
        <v>808.6</v>
      </c>
      <c r="E891" s="33">
        <v>832.8</v>
      </c>
      <c r="F891" s="33">
        <f>E891*1.04</f>
        <v>866.112</v>
      </c>
      <c r="G891" s="33">
        <f>F891*1.04</f>
        <v>900.75648</v>
      </c>
    </row>
    <row r="892" spans="1:7" ht="15.75" hidden="1">
      <c r="A892" s="104" t="s">
        <v>237</v>
      </c>
      <c r="B892" s="103" t="s">
        <v>41</v>
      </c>
      <c r="C892" s="106">
        <v>206</v>
      </c>
      <c r="D892" s="106">
        <v>210.1</v>
      </c>
      <c r="E892" s="106">
        <v>218.5</v>
      </c>
      <c r="F892" s="106">
        <v>227.3</v>
      </c>
      <c r="G892" s="106">
        <v>236.4</v>
      </c>
    </row>
    <row r="893" spans="1:7" ht="15.75" hidden="1">
      <c r="A893" s="104" t="s">
        <v>322</v>
      </c>
      <c r="B893" s="103" t="s">
        <v>41</v>
      </c>
      <c r="C893" s="106">
        <v>66</v>
      </c>
      <c r="D893" s="106">
        <v>68</v>
      </c>
      <c r="E893" s="106">
        <v>68</v>
      </c>
      <c r="F893" s="106">
        <v>68</v>
      </c>
      <c r="G893" s="106">
        <v>68</v>
      </c>
    </row>
    <row r="894" spans="1:7" ht="15.75" hidden="1">
      <c r="A894" s="104" t="s">
        <v>206</v>
      </c>
      <c r="B894" s="103" t="s">
        <v>41</v>
      </c>
      <c r="C894" s="106">
        <v>1459</v>
      </c>
      <c r="D894" s="106">
        <v>1532</v>
      </c>
      <c r="E894" s="106">
        <v>1577.9</v>
      </c>
      <c r="F894" s="106">
        <v>1625.2</v>
      </c>
      <c r="G894" s="106">
        <v>1706.5</v>
      </c>
    </row>
    <row r="895" spans="1:7" ht="20.25" customHeight="1">
      <c r="A895" s="210" t="s">
        <v>19</v>
      </c>
      <c r="B895" s="78"/>
      <c r="C895" s="247"/>
      <c r="D895" s="247"/>
      <c r="E895" s="247"/>
      <c r="F895" s="247"/>
      <c r="G895" s="247"/>
    </row>
    <row r="896" spans="1:7" ht="17.25" customHeight="1">
      <c r="A896" s="23" t="s">
        <v>90</v>
      </c>
      <c r="B896" s="8" t="s">
        <v>14</v>
      </c>
      <c r="C896" s="247"/>
      <c r="D896" s="247"/>
      <c r="E896" s="247"/>
      <c r="F896" s="247"/>
      <c r="G896" s="247"/>
    </row>
    <row r="897" spans="1:7" ht="17.25" customHeight="1">
      <c r="A897" s="23"/>
      <c r="B897" s="8"/>
      <c r="C897" s="247"/>
      <c r="D897" s="247"/>
      <c r="E897" s="247"/>
      <c r="F897" s="247"/>
      <c r="G897" s="247"/>
    </row>
    <row r="898" spans="1:7" ht="31.5" customHeight="1">
      <c r="A898" s="249" t="s">
        <v>316</v>
      </c>
      <c r="B898" s="8"/>
      <c r="C898" s="247"/>
      <c r="D898" s="247"/>
      <c r="E898" s="247"/>
      <c r="F898" s="247"/>
      <c r="G898" s="247"/>
    </row>
    <row r="899" spans="1:7" ht="17.25" customHeight="1">
      <c r="A899" s="58" t="s">
        <v>90</v>
      </c>
      <c r="B899" s="8"/>
      <c r="C899" s="247"/>
      <c r="D899" s="247"/>
      <c r="E899" s="247"/>
      <c r="F899" s="247"/>
      <c r="G899" s="247"/>
    </row>
    <row r="900" spans="1:7" ht="18" customHeight="1">
      <c r="A900" s="23"/>
      <c r="B900" s="8"/>
      <c r="C900" s="247"/>
      <c r="D900" s="247"/>
      <c r="E900" s="247"/>
      <c r="F900" s="247"/>
      <c r="G900" s="247"/>
    </row>
    <row r="901" spans="1:7" ht="32.25" customHeight="1">
      <c r="A901" s="128" t="s">
        <v>315</v>
      </c>
      <c r="B901" s="78"/>
      <c r="C901" s="247"/>
      <c r="D901" s="247"/>
      <c r="E901" s="247"/>
      <c r="F901" s="247"/>
      <c r="G901" s="247"/>
    </row>
    <row r="902" spans="1:7" ht="15.75">
      <c r="A902" s="23" t="s">
        <v>90</v>
      </c>
      <c r="B902" s="8" t="s">
        <v>14</v>
      </c>
      <c r="C902" s="247"/>
      <c r="D902" s="247"/>
      <c r="E902" s="247"/>
      <c r="F902" s="247"/>
      <c r="G902" s="247"/>
    </row>
    <row r="903" spans="1:7" ht="15.75">
      <c r="A903" s="23"/>
      <c r="B903" s="78"/>
      <c r="C903" s="247"/>
      <c r="D903" s="247"/>
      <c r="E903" s="247"/>
      <c r="F903" s="247"/>
      <c r="G903" s="247"/>
    </row>
    <row r="904" spans="1:7" ht="30" customHeight="1">
      <c r="A904" s="210" t="s">
        <v>20</v>
      </c>
      <c r="B904" s="78"/>
      <c r="C904" s="247"/>
      <c r="D904" s="247"/>
      <c r="E904" s="247"/>
      <c r="F904" s="247" t="s">
        <v>260</v>
      </c>
      <c r="G904" s="247"/>
    </row>
    <row r="905" spans="1:7" ht="15.75">
      <c r="A905" s="23" t="s">
        <v>90</v>
      </c>
      <c r="B905" s="8" t="s">
        <v>14</v>
      </c>
      <c r="C905" s="247"/>
      <c r="D905" s="247"/>
      <c r="E905" s="247"/>
      <c r="F905" s="247"/>
      <c r="G905" s="247"/>
    </row>
    <row r="906" spans="1:7" ht="15.75">
      <c r="A906" s="23"/>
      <c r="B906" s="8"/>
      <c r="C906" s="247"/>
      <c r="D906" s="247"/>
      <c r="E906" s="247"/>
      <c r="F906" s="247"/>
      <c r="G906" s="247"/>
    </row>
    <row r="907" spans="1:7" ht="18.75" customHeight="1">
      <c r="A907" s="210" t="s">
        <v>47</v>
      </c>
      <c r="B907" s="78"/>
      <c r="C907" s="247"/>
      <c r="D907" s="247"/>
      <c r="E907" s="247"/>
      <c r="F907" s="247"/>
      <c r="G907" s="247"/>
    </row>
    <row r="908" spans="1:7" ht="15.75">
      <c r="A908" s="23" t="s">
        <v>90</v>
      </c>
      <c r="B908" s="8" t="s">
        <v>14</v>
      </c>
      <c r="C908" s="247"/>
      <c r="D908" s="247"/>
      <c r="E908" s="247"/>
      <c r="F908" s="247"/>
      <c r="G908" s="247"/>
    </row>
    <row r="909" spans="1:7" ht="15.75">
      <c r="A909" s="23"/>
      <c r="B909" s="8"/>
      <c r="C909" s="247"/>
      <c r="D909" s="247"/>
      <c r="E909" s="247"/>
      <c r="F909" s="247"/>
      <c r="G909" s="247"/>
    </row>
    <row r="910" spans="1:7" ht="27.75" customHeight="1">
      <c r="A910" s="249" t="s">
        <v>314</v>
      </c>
      <c r="B910" s="8"/>
      <c r="C910" s="247"/>
      <c r="D910" s="247"/>
      <c r="E910" s="247"/>
      <c r="F910" s="247"/>
      <c r="G910" s="247"/>
    </row>
    <row r="911" spans="1:7" ht="15.75">
      <c r="A911" s="23" t="s">
        <v>90</v>
      </c>
      <c r="B911" s="8" t="s">
        <v>14</v>
      </c>
      <c r="C911" s="247"/>
      <c r="D911" s="247"/>
      <c r="E911" s="247"/>
      <c r="F911" s="247"/>
      <c r="G911" s="247"/>
    </row>
    <row r="912" spans="1:7" ht="15.75">
      <c r="A912" s="23"/>
      <c r="B912" s="8"/>
      <c r="C912" s="247"/>
      <c r="D912" s="247"/>
      <c r="E912" s="247"/>
      <c r="F912" s="247"/>
      <c r="G912" s="247"/>
    </row>
    <row r="913" spans="1:8" ht="23.25" customHeight="1">
      <c r="A913" s="210" t="s">
        <v>95</v>
      </c>
      <c r="B913" s="78"/>
      <c r="C913" s="247"/>
      <c r="D913" s="247"/>
      <c r="E913" s="247"/>
      <c r="F913" s="247"/>
      <c r="G913" s="247"/>
      <c r="H913" s="11"/>
    </row>
    <row r="914" spans="1:7" ht="15.75">
      <c r="A914" s="23" t="s">
        <v>90</v>
      </c>
      <c r="B914" s="8" t="s">
        <v>14</v>
      </c>
      <c r="C914" s="247"/>
      <c r="D914" s="247"/>
      <c r="E914" s="247"/>
      <c r="F914" s="247"/>
      <c r="G914" s="247"/>
    </row>
    <row r="915" spans="1:7" ht="15.75">
      <c r="A915" s="23"/>
      <c r="B915" s="8"/>
      <c r="C915" s="247"/>
      <c r="D915" s="247"/>
      <c r="E915" s="247"/>
      <c r="F915" s="247"/>
      <c r="G915" s="247"/>
    </row>
    <row r="916" spans="1:7" ht="20.25" customHeight="1">
      <c r="A916" s="210" t="s">
        <v>313</v>
      </c>
      <c r="B916" s="78"/>
      <c r="C916" s="247"/>
      <c r="D916" s="247"/>
      <c r="E916" s="247"/>
      <c r="F916" s="247"/>
      <c r="G916" s="247"/>
    </row>
    <row r="917" spans="1:7" ht="15.75">
      <c r="A917" s="23" t="s">
        <v>90</v>
      </c>
      <c r="B917" s="8" t="s">
        <v>14</v>
      </c>
      <c r="C917" s="247"/>
      <c r="D917" s="247"/>
      <c r="E917" s="247"/>
      <c r="F917" s="247"/>
      <c r="G917" s="247"/>
    </row>
    <row r="918" spans="1:7" ht="15.75">
      <c r="A918" s="23"/>
      <c r="B918" s="8"/>
      <c r="C918" s="247"/>
      <c r="D918" s="247"/>
      <c r="E918" s="247"/>
      <c r="F918" s="247"/>
      <c r="G918" s="247"/>
    </row>
    <row r="919" spans="1:8" ht="20.25" customHeight="1">
      <c r="A919" s="210" t="s">
        <v>94</v>
      </c>
      <c r="B919" s="78"/>
      <c r="C919" s="247">
        <v>4689.7</v>
      </c>
      <c r="D919" s="247">
        <f>C919*1.11</f>
        <v>5205.567</v>
      </c>
      <c r="E919" s="247">
        <f>D919*1.019*1.08</f>
        <v>5728.83059484</v>
      </c>
      <c r="F919" s="247">
        <f>E919*1.07</f>
        <v>6129.848736478801</v>
      </c>
      <c r="G919" s="247">
        <f>F919*1.07</f>
        <v>6558.938148032317</v>
      </c>
      <c r="H919" s="11"/>
    </row>
    <row r="920" spans="1:7" ht="15.75">
      <c r="A920" s="23" t="s">
        <v>90</v>
      </c>
      <c r="B920" s="8" t="s">
        <v>14</v>
      </c>
      <c r="C920" s="247"/>
      <c r="D920" s="247"/>
      <c r="E920" s="247"/>
      <c r="F920" s="247"/>
      <c r="G920" s="247"/>
    </row>
    <row r="921" spans="1:7" ht="11.25" customHeight="1">
      <c r="A921" s="23"/>
      <c r="B921" s="8"/>
      <c r="C921" s="247"/>
      <c r="D921" s="247"/>
      <c r="E921" s="247"/>
      <c r="F921" s="247"/>
      <c r="G921" s="247"/>
    </row>
    <row r="922" spans="1:8" ht="33" customHeight="1">
      <c r="A922" s="128" t="s">
        <v>312</v>
      </c>
      <c r="B922" s="8"/>
      <c r="C922" s="247">
        <v>5314.9</v>
      </c>
      <c r="D922" s="247">
        <f>C922*1.11</f>
        <v>5899.539</v>
      </c>
      <c r="E922" s="247">
        <f>D922*1.08</f>
        <v>6371.50212</v>
      </c>
      <c r="F922" s="247">
        <f>E922*1.07</f>
        <v>6817.507268400001</v>
      </c>
      <c r="G922" s="247">
        <f>F922*1.07</f>
        <v>7294.732777188001</v>
      </c>
      <c r="H922" s="11"/>
    </row>
    <row r="923" spans="1:7" ht="15.75">
      <c r="A923" s="23" t="s">
        <v>90</v>
      </c>
      <c r="B923" s="8" t="s">
        <v>14</v>
      </c>
      <c r="C923" s="247"/>
      <c r="D923" s="247"/>
      <c r="E923" s="247"/>
      <c r="F923" s="247"/>
      <c r="G923" s="247"/>
    </row>
    <row r="924" spans="1:7" ht="9" customHeight="1">
      <c r="A924" s="23"/>
      <c r="B924" s="8"/>
      <c r="C924" s="247"/>
      <c r="D924" s="247"/>
      <c r="E924" s="247"/>
      <c r="F924" s="247"/>
      <c r="G924" s="247"/>
    </row>
    <row r="925" spans="1:7" ht="16.5" customHeight="1">
      <c r="A925" s="210" t="s">
        <v>96</v>
      </c>
      <c r="B925" s="78"/>
      <c r="C925" s="247"/>
      <c r="D925" s="247"/>
      <c r="E925" s="247"/>
      <c r="F925" s="247"/>
      <c r="G925" s="247"/>
    </row>
    <row r="926" spans="1:7" ht="15.75">
      <c r="A926" s="23" t="s">
        <v>90</v>
      </c>
      <c r="B926" s="8" t="s">
        <v>14</v>
      </c>
      <c r="C926" s="247"/>
      <c r="D926" s="247"/>
      <c r="E926" s="247"/>
      <c r="F926" s="247"/>
      <c r="G926" s="247"/>
    </row>
    <row r="927" spans="1:7" ht="25.5" customHeight="1">
      <c r="A927" s="307" t="s">
        <v>87</v>
      </c>
      <c r="B927" s="308"/>
      <c r="C927" s="308"/>
      <c r="D927" s="308"/>
      <c r="E927" s="308"/>
      <c r="F927" s="308"/>
      <c r="G927" s="309"/>
    </row>
    <row r="928" spans="1:7" ht="44.25" customHeight="1">
      <c r="A928" s="210" t="s">
        <v>107</v>
      </c>
      <c r="B928" s="78" t="s">
        <v>41</v>
      </c>
      <c r="C928" s="31">
        <f>C930+C931+C932+C933</f>
        <v>95706.89</v>
      </c>
      <c r="D928" s="31">
        <f>D930+D931+D932+D933</f>
        <v>97337.5</v>
      </c>
      <c r="E928" s="31">
        <f>E930+E931+E932+E933</f>
        <v>99702.8</v>
      </c>
      <c r="F928" s="31">
        <f>F930+F931+F932+F933</f>
        <v>102137.1</v>
      </c>
      <c r="G928" s="31">
        <f>G930+G931+G932+G933</f>
        <v>104641</v>
      </c>
    </row>
    <row r="929" spans="1:7" ht="17.25" customHeight="1">
      <c r="A929" s="23" t="s">
        <v>99</v>
      </c>
      <c r="B929" s="78"/>
      <c r="C929" s="31"/>
      <c r="D929" s="31"/>
      <c r="E929" s="31"/>
      <c r="F929" s="31"/>
      <c r="G929" s="31"/>
    </row>
    <row r="930" spans="1:7" ht="17.25" customHeight="1" hidden="1">
      <c r="A930" s="159" t="s">
        <v>224</v>
      </c>
      <c r="B930" s="211" t="s">
        <v>41</v>
      </c>
      <c r="C930" s="23">
        <v>9881</v>
      </c>
      <c r="D930" s="23">
        <v>10276</v>
      </c>
      <c r="E930" s="23">
        <v>10687</v>
      </c>
      <c r="F930" s="23">
        <v>11115</v>
      </c>
      <c r="G930" s="23">
        <v>11559</v>
      </c>
    </row>
    <row r="931" spans="1:7" ht="19.5" customHeight="1" hidden="1">
      <c r="A931" s="159" t="s">
        <v>225</v>
      </c>
      <c r="B931" s="211" t="s">
        <v>41</v>
      </c>
      <c r="C931" s="33">
        <v>30335.94</v>
      </c>
      <c r="D931" s="33">
        <v>31246.02</v>
      </c>
      <c r="E931" s="33">
        <v>32183.4</v>
      </c>
      <c r="F931" s="33">
        <v>33148.9</v>
      </c>
      <c r="G931" s="33">
        <v>34143.4</v>
      </c>
    </row>
    <row r="932" spans="1:7" ht="33.75" customHeight="1" hidden="1">
      <c r="A932" s="159" t="s">
        <v>227</v>
      </c>
      <c r="B932" s="211" t="s">
        <v>41</v>
      </c>
      <c r="C932" s="33">
        <v>22936.95</v>
      </c>
      <c r="D932" s="33">
        <v>22936.95</v>
      </c>
      <c r="E932" s="33">
        <v>23625.1</v>
      </c>
      <c r="F932" s="33">
        <v>24333.8</v>
      </c>
      <c r="G932" s="33">
        <v>25063.8</v>
      </c>
    </row>
    <row r="933" spans="1:7" ht="18" customHeight="1" hidden="1">
      <c r="A933" s="159" t="s">
        <v>226</v>
      </c>
      <c r="B933" s="211" t="s">
        <v>41</v>
      </c>
      <c r="C933" s="33">
        <v>32553</v>
      </c>
      <c r="D933" s="33">
        <v>32878.53</v>
      </c>
      <c r="E933" s="33">
        <v>33207.3</v>
      </c>
      <c r="F933" s="33">
        <v>33539.4</v>
      </c>
      <c r="G933" s="33">
        <v>33874.8</v>
      </c>
    </row>
    <row r="934" spans="1:7" ht="16.5" customHeight="1">
      <c r="A934" s="23"/>
      <c r="B934" s="78"/>
      <c r="C934" s="31"/>
      <c r="D934" s="31"/>
      <c r="E934" s="31"/>
      <c r="F934" s="31"/>
      <c r="G934" s="31"/>
    </row>
    <row r="935" spans="1:7" ht="39" customHeight="1">
      <c r="A935" s="38" t="s">
        <v>100</v>
      </c>
      <c r="B935" s="78" t="s">
        <v>41</v>
      </c>
      <c r="C935" s="31">
        <f>C937+C938+C939+C940</f>
        <v>93796.89</v>
      </c>
      <c r="D935" s="31">
        <f>D937+D938+D939+D940</f>
        <v>96467.22</v>
      </c>
      <c r="E935" s="31">
        <f>E937+E938+E939+E940</f>
        <v>98800</v>
      </c>
      <c r="F935" s="31">
        <f>F937+F938+F939+F940</f>
        <v>101200.5</v>
      </c>
      <c r="G935" s="31">
        <f>G937+G938+G939+G940</f>
        <v>103671.29999999999</v>
      </c>
    </row>
    <row r="936" spans="1:7" ht="16.5" customHeight="1">
      <c r="A936" s="23" t="s">
        <v>99</v>
      </c>
      <c r="B936" s="78"/>
      <c r="C936" s="31"/>
      <c r="D936" s="31"/>
      <c r="E936" s="31"/>
      <c r="F936" s="31"/>
      <c r="G936" s="31"/>
    </row>
    <row r="937" spans="1:7" ht="13.5" customHeight="1" hidden="1">
      <c r="A937" s="159" t="s">
        <v>224</v>
      </c>
      <c r="B937" s="211" t="s">
        <v>41</v>
      </c>
      <c r="C937" s="23">
        <v>9317</v>
      </c>
      <c r="D937" s="23">
        <v>9690</v>
      </c>
      <c r="E937" s="23">
        <v>10077</v>
      </c>
      <c r="F937" s="23">
        <v>10480</v>
      </c>
      <c r="G937" s="23">
        <v>10900</v>
      </c>
    </row>
    <row r="938" spans="1:7" ht="19.5" customHeight="1" hidden="1">
      <c r="A938" s="159" t="s">
        <v>225</v>
      </c>
      <c r="B938" s="211" t="s">
        <v>41</v>
      </c>
      <c r="C938" s="33">
        <v>29569.94</v>
      </c>
      <c r="D938" s="33">
        <v>31246.02</v>
      </c>
      <c r="E938" s="33">
        <v>32183.4</v>
      </c>
      <c r="F938" s="33">
        <v>33148.9</v>
      </c>
      <c r="G938" s="33">
        <v>34143.4</v>
      </c>
    </row>
    <row r="939" spans="1:7" ht="24" customHeight="1" hidden="1">
      <c r="A939" s="159" t="s">
        <v>227</v>
      </c>
      <c r="B939" s="211" t="s">
        <v>41</v>
      </c>
      <c r="C939" s="33">
        <v>22632.95</v>
      </c>
      <c r="D939" s="33">
        <v>22936.95</v>
      </c>
      <c r="E939" s="33">
        <v>23625.1</v>
      </c>
      <c r="F939" s="33">
        <v>24333.8</v>
      </c>
      <c r="G939" s="33">
        <v>25063.8</v>
      </c>
    </row>
    <row r="940" spans="1:7" ht="15.75" hidden="1">
      <c r="A940" s="159" t="s">
        <v>226</v>
      </c>
      <c r="B940" s="211" t="s">
        <v>41</v>
      </c>
      <c r="C940" s="33">
        <v>32277</v>
      </c>
      <c r="D940" s="33">
        <v>32594.25</v>
      </c>
      <c r="E940" s="33">
        <v>32914.5</v>
      </c>
      <c r="F940" s="33">
        <v>33237.8</v>
      </c>
      <c r="G940" s="33">
        <v>33564.1</v>
      </c>
    </row>
    <row r="941" spans="1:7" ht="15.75">
      <c r="A941" s="210"/>
      <c r="B941" s="78"/>
      <c r="C941" s="31"/>
      <c r="D941" s="31"/>
      <c r="E941" s="31"/>
      <c r="F941" s="31"/>
      <c r="G941" s="31"/>
    </row>
    <row r="942" spans="1:7" ht="66.75" customHeight="1">
      <c r="A942" s="38" t="s">
        <v>101</v>
      </c>
      <c r="B942" s="78" t="s">
        <v>9</v>
      </c>
      <c r="C942" s="251">
        <v>15</v>
      </c>
      <c r="D942" s="251">
        <v>15</v>
      </c>
      <c r="E942" s="251">
        <v>15</v>
      </c>
      <c r="F942" s="251">
        <v>15</v>
      </c>
      <c r="G942" s="251">
        <v>15</v>
      </c>
    </row>
    <row r="943" spans="1:7" ht="31.5" customHeight="1">
      <c r="A943" s="38"/>
      <c r="B943" s="78"/>
      <c r="C943" s="39"/>
      <c r="D943" s="39"/>
      <c r="E943" s="39"/>
      <c r="F943" s="39"/>
      <c r="G943" s="39"/>
    </row>
    <row r="944" spans="1:7" ht="27" customHeight="1">
      <c r="A944" s="38" t="s">
        <v>102</v>
      </c>
      <c r="B944" s="78" t="s">
        <v>103</v>
      </c>
      <c r="C944" s="251"/>
      <c r="D944" s="251"/>
      <c r="E944" s="251"/>
      <c r="F944" s="251"/>
      <c r="G944" s="251"/>
    </row>
    <row r="945" spans="1:12" ht="30" customHeight="1">
      <c r="A945" s="23" t="s">
        <v>229</v>
      </c>
      <c r="B945" s="78" t="s">
        <v>230</v>
      </c>
      <c r="C945" s="251">
        <v>16.56</v>
      </c>
      <c r="D945" s="251">
        <v>16.56</v>
      </c>
      <c r="E945" s="251">
        <v>16.56</v>
      </c>
      <c r="F945" s="251">
        <v>17.22</v>
      </c>
      <c r="G945" s="251">
        <v>17.91</v>
      </c>
      <c r="H945" s="11"/>
      <c r="I945" s="11"/>
      <c r="J945" s="11"/>
      <c r="K945" s="11"/>
      <c r="L945" s="11"/>
    </row>
    <row r="946" spans="1:7" ht="18.75" customHeight="1">
      <c r="A946" s="23" t="s">
        <v>231</v>
      </c>
      <c r="B946" s="78"/>
      <c r="C946" s="251">
        <v>2297.5</v>
      </c>
      <c r="D946" s="251">
        <v>2378.69</v>
      </c>
      <c r="E946" s="251">
        <v>2491.22</v>
      </c>
      <c r="F946" s="251">
        <v>2495.58</v>
      </c>
      <c r="G946" s="251">
        <v>2499.94</v>
      </c>
    </row>
    <row r="947" spans="1:7" ht="21" customHeight="1">
      <c r="A947" s="23" t="s">
        <v>232</v>
      </c>
      <c r="B947" s="78"/>
      <c r="C947" s="251">
        <v>33.75</v>
      </c>
      <c r="D947" s="251">
        <v>34.5</v>
      </c>
      <c r="E947" s="251">
        <v>35.1</v>
      </c>
      <c r="F947" s="251">
        <v>36.36</v>
      </c>
      <c r="G947" s="251">
        <v>37.67</v>
      </c>
    </row>
    <row r="948" spans="1:7" ht="18" customHeight="1">
      <c r="A948" s="23" t="s">
        <v>233</v>
      </c>
      <c r="B948" s="78"/>
      <c r="C948" s="251">
        <v>30.2</v>
      </c>
      <c r="D948" s="251">
        <v>30.2</v>
      </c>
      <c r="E948" s="251">
        <v>30.66</v>
      </c>
      <c r="F948" s="251">
        <v>32.12</v>
      </c>
      <c r="G948" s="251">
        <v>33.27</v>
      </c>
    </row>
    <row r="949" spans="1:7" ht="45" customHeight="1">
      <c r="A949" s="38" t="s">
        <v>104</v>
      </c>
      <c r="B949" s="78" t="s">
        <v>103</v>
      </c>
      <c r="C949" s="251"/>
      <c r="D949" s="251"/>
      <c r="E949" s="251"/>
      <c r="F949" s="251"/>
      <c r="G949" s="251"/>
    </row>
    <row r="950" spans="1:7" ht="30" customHeight="1">
      <c r="A950" s="23" t="s">
        <v>229</v>
      </c>
      <c r="B950" s="78" t="s">
        <v>230</v>
      </c>
      <c r="C950" s="251">
        <v>16.56</v>
      </c>
      <c r="D950" s="251">
        <v>16.56</v>
      </c>
      <c r="E950" s="251">
        <v>16.56</v>
      </c>
      <c r="F950" s="251">
        <v>17.22</v>
      </c>
      <c r="G950" s="251">
        <v>17.91</v>
      </c>
    </row>
    <row r="951" spans="1:7" ht="18.75" customHeight="1">
      <c r="A951" s="23" t="s">
        <v>231</v>
      </c>
      <c r="B951" s="78"/>
      <c r="C951" s="251">
        <v>2297.5</v>
      </c>
      <c r="D951" s="251">
        <v>2378.69</v>
      </c>
      <c r="E951" s="251">
        <v>2491.22</v>
      </c>
      <c r="F951" s="251">
        <v>2495.58</v>
      </c>
      <c r="G951" s="251">
        <v>2499.94</v>
      </c>
    </row>
    <row r="952" spans="1:7" ht="21" customHeight="1">
      <c r="A952" s="23" t="s">
        <v>232</v>
      </c>
      <c r="B952" s="78"/>
      <c r="C952" s="251">
        <v>33.75</v>
      </c>
      <c r="D952" s="251">
        <v>34.5</v>
      </c>
      <c r="E952" s="251">
        <v>35.1</v>
      </c>
      <c r="F952" s="251">
        <v>36.36</v>
      </c>
      <c r="G952" s="251">
        <v>37.67</v>
      </c>
    </row>
    <row r="953" spans="1:7" ht="19.5" customHeight="1">
      <c r="A953" s="23" t="s">
        <v>233</v>
      </c>
      <c r="B953" s="78"/>
      <c r="C953" s="251">
        <v>30.2</v>
      </c>
      <c r="D953" s="251">
        <v>30.2</v>
      </c>
      <c r="E953" s="251">
        <v>30.66</v>
      </c>
      <c r="F953" s="251">
        <v>32.12</v>
      </c>
      <c r="G953" s="251">
        <v>33.27</v>
      </c>
    </row>
    <row r="954" spans="1:7" ht="42" customHeight="1">
      <c r="A954" s="38" t="s">
        <v>105</v>
      </c>
      <c r="B954" s="78" t="s">
        <v>103</v>
      </c>
      <c r="C954" s="251"/>
      <c r="D954" s="251"/>
      <c r="E954" s="251"/>
      <c r="F954" s="251"/>
      <c r="G954" s="251"/>
    </row>
    <row r="955" spans="1:7" ht="18.75" customHeight="1">
      <c r="A955" s="23" t="s">
        <v>231</v>
      </c>
      <c r="B955" s="78"/>
      <c r="C955" s="251">
        <v>2297.5</v>
      </c>
      <c r="D955" s="251">
        <v>2378.69</v>
      </c>
      <c r="E955" s="251">
        <v>2491.22</v>
      </c>
      <c r="F955" s="251">
        <v>2495.58</v>
      </c>
      <c r="G955" s="251">
        <v>2499.94</v>
      </c>
    </row>
    <row r="956" spans="1:7" ht="14.25" customHeight="1">
      <c r="A956" s="23" t="s">
        <v>232</v>
      </c>
      <c r="B956" s="78"/>
      <c r="C956" s="251">
        <v>33.75</v>
      </c>
      <c r="D956" s="251">
        <v>34.5</v>
      </c>
      <c r="E956" s="251">
        <v>35.1</v>
      </c>
      <c r="F956" s="251">
        <v>36.36</v>
      </c>
      <c r="G956" s="251">
        <v>37.67</v>
      </c>
    </row>
    <row r="957" spans="1:7" ht="33" customHeight="1">
      <c r="A957" s="23" t="s">
        <v>233</v>
      </c>
      <c r="B957" s="78"/>
      <c r="C957" s="251">
        <v>30.2</v>
      </c>
      <c r="D957" s="251">
        <v>30.2</v>
      </c>
      <c r="E957" s="251">
        <v>30.66</v>
      </c>
      <c r="F957" s="251">
        <v>32.12</v>
      </c>
      <c r="G957" s="251">
        <v>33.27</v>
      </c>
    </row>
    <row r="958" spans="1:7" ht="43.5">
      <c r="A958" s="38" t="s">
        <v>106</v>
      </c>
      <c r="B958" s="78" t="s">
        <v>9</v>
      </c>
      <c r="C958" s="251">
        <v>100</v>
      </c>
      <c r="D958" s="251">
        <v>100</v>
      </c>
      <c r="E958" s="251">
        <v>100</v>
      </c>
      <c r="F958" s="251">
        <v>100</v>
      </c>
      <c r="G958" s="251">
        <v>100</v>
      </c>
    </row>
    <row r="959" spans="1:7" ht="42.75" customHeight="1" hidden="1">
      <c r="A959" s="252"/>
      <c r="B959" s="253"/>
      <c r="C959" s="40"/>
      <c r="D959" s="40"/>
      <c r="E959" s="40"/>
      <c r="F959" s="40"/>
      <c r="G959" s="40"/>
    </row>
    <row r="960" spans="1:7" ht="23.25" customHeight="1" hidden="1">
      <c r="A960" s="310" t="s">
        <v>202</v>
      </c>
      <c r="B960" s="310"/>
      <c r="C960" s="310"/>
      <c r="D960" s="310"/>
      <c r="E960" s="310"/>
      <c r="F960" s="310"/>
      <c r="G960" s="310"/>
    </row>
    <row r="961" spans="1:7" ht="18.75" customHeight="1" hidden="1">
      <c r="A961" s="81"/>
      <c r="B961" s="81"/>
      <c r="C961" s="81"/>
      <c r="D961" s="81"/>
      <c r="E961" s="81"/>
      <c r="F961" s="81"/>
      <c r="G961" s="81"/>
    </row>
    <row r="962" spans="1:7" ht="39.75" customHeight="1" hidden="1">
      <c r="A962" s="68" t="s">
        <v>8</v>
      </c>
      <c r="B962" s="69" t="s">
        <v>158</v>
      </c>
      <c r="C962" s="296" t="s">
        <v>275</v>
      </c>
      <c r="D962" s="297"/>
      <c r="E962" s="297"/>
      <c r="F962" s="297"/>
      <c r="G962" s="297"/>
    </row>
    <row r="963" spans="1:7" ht="18.75" customHeight="1" hidden="1">
      <c r="A963" s="70"/>
      <c r="B963" s="69"/>
      <c r="C963" s="80"/>
      <c r="D963" s="254"/>
      <c r="E963" s="254"/>
      <c r="F963" s="254"/>
      <c r="G963" s="254"/>
    </row>
    <row r="964" spans="1:7" s="7" customFormat="1" ht="31.5" customHeight="1" hidden="1">
      <c r="A964" s="71" t="s">
        <v>136</v>
      </c>
      <c r="B964" s="69" t="s">
        <v>158</v>
      </c>
      <c r="C964" s="296" t="s">
        <v>276</v>
      </c>
      <c r="D964" s="297"/>
      <c r="E964" s="297"/>
      <c r="F964" s="297"/>
      <c r="G964" s="297"/>
    </row>
    <row r="965" spans="1:7" s="7" customFormat="1" ht="32.25" customHeight="1" hidden="1">
      <c r="A965" s="72"/>
      <c r="B965" s="69"/>
      <c r="C965" s="73"/>
      <c r="D965" s="255"/>
      <c r="E965" s="255"/>
      <c r="F965" s="255"/>
      <c r="G965" s="255"/>
    </row>
    <row r="966" spans="1:7" s="7" customFormat="1" ht="39" customHeight="1" hidden="1">
      <c r="A966" s="68" t="s">
        <v>135</v>
      </c>
      <c r="B966" s="69" t="s">
        <v>157</v>
      </c>
      <c r="C966" s="296" t="s">
        <v>173</v>
      </c>
      <c r="D966" s="297"/>
      <c r="E966" s="297"/>
      <c r="F966" s="297"/>
      <c r="G966" s="297"/>
    </row>
    <row r="967" spans="1:7" s="7" customFormat="1" ht="38.25" customHeight="1" hidden="1">
      <c r="A967" s="70"/>
      <c r="B967" s="69"/>
      <c r="C967" s="73"/>
      <c r="D967" s="255"/>
      <c r="E967" s="255"/>
      <c r="F967" s="255"/>
      <c r="G967" s="255"/>
    </row>
    <row r="968" spans="1:7" s="7" customFormat="1" ht="39" customHeight="1" hidden="1">
      <c r="A968" s="74" t="s">
        <v>277</v>
      </c>
      <c r="B968" s="69" t="s">
        <v>329</v>
      </c>
      <c r="C968" s="315" t="s">
        <v>330</v>
      </c>
      <c r="D968" s="316"/>
      <c r="E968" s="316"/>
      <c r="F968" s="316"/>
      <c r="G968" s="316"/>
    </row>
    <row r="969" spans="1:7" s="7" customFormat="1" ht="66.75" customHeight="1" hidden="1">
      <c r="A969" s="75"/>
      <c r="B969" s="76"/>
      <c r="C969" s="77"/>
      <c r="D969" s="256"/>
      <c r="E969" s="256"/>
      <c r="F969" s="256"/>
      <c r="G969" s="256"/>
    </row>
    <row r="970" spans="1:7" s="7" customFormat="1" ht="33.75" customHeight="1" hidden="1">
      <c r="A970" s="74" t="s">
        <v>278</v>
      </c>
      <c r="B970" s="69" t="s">
        <v>161</v>
      </c>
      <c r="C970" s="315" t="s">
        <v>279</v>
      </c>
      <c r="D970" s="317"/>
      <c r="E970" s="317"/>
      <c r="F970" s="317"/>
      <c r="G970" s="317"/>
    </row>
    <row r="971" spans="1:7" s="7" customFormat="1" ht="76.5" customHeight="1" hidden="1">
      <c r="A971" s="75"/>
      <c r="B971" s="76"/>
      <c r="C971" s="77"/>
      <c r="D971" s="256"/>
      <c r="E971" s="256"/>
      <c r="F971" s="256"/>
      <c r="G971" s="256"/>
    </row>
    <row r="972" spans="1:7" s="7" customFormat="1" ht="75.75" customHeight="1" hidden="1">
      <c r="A972" s="74" t="s">
        <v>280</v>
      </c>
      <c r="B972" s="69" t="s">
        <v>159</v>
      </c>
      <c r="C972" s="315" t="s">
        <v>281</v>
      </c>
      <c r="D972" s="317"/>
      <c r="E972" s="317"/>
      <c r="F972" s="317"/>
      <c r="G972" s="317"/>
    </row>
    <row r="973" spans="1:7" s="7" customFormat="1" ht="45" customHeight="1" hidden="1">
      <c r="A973" s="75"/>
      <c r="B973" s="69"/>
      <c r="C973" s="82"/>
      <c r="D973" s="257"/>
      <c r="E973" s="257"/>
      <c r="F973" s="257"/>
      <c r="G973" s="257"/>
    </row>
    <row r="974" spans="1:7" s="7" customFormat="1" ht="51.75" customHeight="1" hidden="1">
      <c r="A974" s="74" t="s">
        <v>154</v>
      </c>
      <c r="B974" s="69" t="s">
        <v>160</v>
      </c>
      <c r="C974" s="315" t="s">
        <v>282</v>
      </c>
      <c r="D974" s="317"/>
      <c r="E974" s="317"/>
      <c r="F974" s="317"/>
      <c r="G974" s="317"/>
    </row>
    <row r="975" spans="1:7" s="7" customFormat="1" ht="30.75" customHeight="1">
      <c r="A975" s="79"/>
      <c r="B975" s="42"/>
      <c r="C975" s="295"/>
      <c r="D975" s="295"/>
      <c r="E975" s="295"/>
      <c r="F975" s="295"/>
      <c r="G975" s="295"/>
    </row>
    <row r="976" spans="1:7" s="7" customFormat="1" ht="7.5" customHeight="1">
      <c r="A976" s="79"/>
      <c r="B976" s="42"/>
      <c r="C976" s="295"/>
      <c r="D976" s="295"/>
      <c r="E976" s="295"/>
      <c r="F976" s="295"/>
      <c r="G976" s="295"/>
    </row>
    <row r="977" spans="1:7" s="7" customFormat="1" ht="33" customHeight="1">
      <c r="A977" s="79"/>
      <c r="B977" s="42"/>
      <c r="C977" s="295"/>
      <c r="D977" s="295"/>
      <c r="E977" s="295"/>
      <c r="F977" s="295"/>
      <c r="G977" s="295"/>
    </row>
    <row r="978" spans="1:7" s="7" customFormat="1" ht="5.25" customHeight="1">
      <c r="A978" s="40"/>
      <c r="B978" s="41"/>
      <c r="C978" s="29"/>
      <c r="D978" s="29"/>
      <c r="E978" s="29"/>
      <c r="F978" s="29"/>
      <c r="G978" s="29"/>
    </row>
    <row r="979" spans="1:7" s="7" customFormat="1" ht="33" customHeight="1">
      <c r="A979" s="40"/>
      <c r="B979" s="41"/>
      <c r="C979" s="29"/>
      <c r="D979" s="29"/>
      <c r="E979" s="29"/>
      <c r="F979" s="29"/>
      <c r="G979" s="29"/>
    </row>
    <row r="980" spans="1:7" s="7" customFormat="1" ht="35.25" customHeight="1">
      <c r="A980" s="40"/>
      <c r="B980" s="29"/>
      <c r="C980" s="29"/>
      <c r="D980" s="29"/>
      <c r="E980" s="29"/>
      <c r="F980" s="29"/>
      <c r="G980" s="29"/>
    </row>
    <row r="981" spans="1:7" s="7" customFormat="1" ht="33.75" customHeight="1">
      <c r="A981" s="40"/>
      <c r="B981" s="29"/>
      <c r="C981" s="29"/>
      <c r="D981" s="29"/>
      <c r="E981" s="29"/>
      <c r="F981" s="29"/>
      <c r="G981" s="29"/>
    </row>
    <row r="982" spans="1:7" ht="15.75">
      <c r="A982" s="29"/>
      <c r="B982" s="29"/>
      <c r="C982" s="29"/>
      <c r="D982" s="29"/>
      <c r="E982" s="29"/>
      <c r="F982" s="29"/>
      <c r="G982" s="29"/>
    </row>
    <row r="983" spans="1:7" ht="15.75">
      <c r="A983" s="29"/>
      <c r="B983" s="29"/>
      <c r="C983" s="29"/>
      <c r="D983" s="29"/>
      <c r="E983" s="29"/>
      <c r="F983" s="29"/>
      <c r="G983" s="29"/>
    </row>
    <row r="984" spans="1:7" ht="15.75">
      <c r="A984" s="29"/>
      <c r="B984" s="29"/>
      <c r="C984" s="29"/>
      <c r="D984" s="29"/>
      <c r="E984" s="29"/>
      <c r="F984" s="29"/>
      <c r="G984" s="29"/>
    </row>
    <row r="985" spans="1:7" ht="15.75">
      <c r="A985" s="29"/>
      <c r="B985" s="29"/>
      <c r="C985" s="29"/>
      <c r="D985" s="29"/>
      <c r="E985" s="29"/>
      <c r="F985" s="29"/>
      <c r="G985" s="29"/>
    </row>
    <row r="986" spans="1:7" ht="15.75">
      <c r="A986" s="29"/>
      <c r="B986" s="29"/>
      <c r="C986" s="29"/>
      <c r="D986" s="29"/>
      <c r="E986" s="29"/>
      <c r="F986" s="29"/>
      <c r="G986" s="29"/>
    </row>
    <row r="987" spans="1:7" ht="15.75">
      <c r="A987" s="29"/>
      <c r="B987" s="29"/>
      <c r="C987" s="29"/>
      <c r="D987" s="29"/>
      <c r="E987" s="29"/>
      <c r="F987" s="29"/>
      <c r="G987" s="29"/>
    </row>
    <row r="988" spans="1:7" ht="15.75">
      <c r="A988" s="29"/>
      <c r="B988" s="29"/>
      <c r="C988" s="29"/>
      <c r="D988" s="29"/>
      <c r="E988" s="29"/>
      <c r="F988" s="29"/>
      <c r="G988" s="29"/>
    </row>
    <row r="989" spans="1:7" ht="15.75">
      <c r="A989" s="29"/>
      <c r="B989" s="29"/>
      <c r="C989" s="29"/>
      <c r="D989" s="29"/>
      <c r="E989" s="29"/>
      <c r="F989" s="29"/>
      <c r="G989" s="29"/>
    </row>
    <row r="990" spans="1:7" ht="15.75">
      <c r="A990" s="29"/>
      <c r="B990" s="29"/>
      <c r="C990" s="29"/>
      <c r="D990" s="29"/>
      <c r="E990" s="29"/>
      <c r="F990" s="29"/>
      <c r="G990" s="29"/>
    </row>
    <row r="991" spans="1:7" ht="15.75">
      <c r="A991" s="29"/>
      <c r="B991" s="41"/>
      <c r="C991" s="29"/>
      <c r="D991" s="29"/>
      <c r="E991" s="29"/>
      <c r="F991" s="29"/>
      <c r="G991" s="29"/>
    </row>
    <row r="992" spans="1:7" ht="15.75">
      <c r="A992" s="29"/>
      <c r="B992" s="41"/>
      <c r="C992" s="29"/>
      <c r="D992" s="29"/>
      <c r="E992" s="29"/>
      <c r="F992" s="29"/>
      <c r="G992" s="29"/>
    </row>
    <row r="993" spans="1:7" ht="15.75">
      <c r="A993" s="29"/>
      <c r="B993" s="41"/>
      <c r="C993" s="29"/>
      <c r="D993" s="29"/>
      <c r="E993" s="29"/>
      <c r="F993" s="29"/>
      <c r="G993" s="29"/>
    </row>
    <row r="994" spans="1:7" ht="15.75">
      <c r="A994" s="29"/>
      <c r="B994" s="41"/>
      <c r="C994" s="29"/>
      <c r="D994" s="29"/>
      <c r="E994" s="29"/>
      <c r="F994" s="29"/>
      <c r="G994" s="29"/>
    </row>
    <row r="995" spans="1:7" ht="15" customHeight="1">
      <c r="A995" s="29"/>
      <c r="B995" s="41"/>
      <c r="C995" s="29"/>
      <c r="D995" s="29"/>
      <c r="E995" s="29"/>
      <c r="F995" s="29"/>
      <c r="G995" s="29"/>
    </row>
    <row r="996" spans="1:7" ht="15.75">
      <c r="A996" s="29"/>
      <c r="B996" s="41"/>
      <c r="C996" s="29"/>
      <c r="D996" s="29"/>
      <c r="E996" s="29"/>
      <c r="F996" s="29"/>
      <c r="G996" s="29"/>
    </row>
    <row r="997" spans="1:7" ht="15.75">
      <c r="A997" s="29"/>
      <c r="B997" s="41"/>
      <c r="C997" s="29"/>
      <c r="D997" s="29"/>
      <c r="E997" s="29"/>
      <c r="F997" s="29"/>
      <c r="G997" s="29"/>
    </row>
    <row r="998" spans="1:7" ht="15.75">
      <c r="A998" s="29"/>
      <c r="B998" s="41"/>
      <c r="C998" s="29"/>
      <c r="D998" s="29"/>
      <c r="E998" s="29"/>
      <c r="F998" s="29"/>
      <c r="G998" s="29"/>
    </row>
    <row r="999" spans="1:7" ht="15.75">
      <c r="A999" s="29"/>
      <c r="B999" s="41"/>
      <c r="C999" s="29"/>
      <c r="D999" s="29"/>
      <c r="E999" s="29"/>
      <c r="F999" s="29"/>
      <c r="G999" s="29"/>
    </row>
    <row r="1000" spans="1:7" ht="15.75">
      <c r="A1000" s="29"/>
      <c r="B1000" s="41"/>
      <c r="C1000" s="29"/>
      <c r="D1000" s="29"/>
      <c r="E1000" s="29"/>
      <c r="F1000" s="29"/>
      <c r="G1000" s="29"/>
    </row>
    <row r="1001" spans="1:7" ht="15.75">
      <c r="A1001" s="29"/>
      <c r="B1001" s="41"/>
      <c r="C1001" s="29"/>
      <c r="D1001" s="29"/>
      <c r="E1001" s="29"/>
      <c r="F1001" s="29"/>
      <c r="G1001" s="29"/>
    </row>
    <row r="1002" spans="1:7" ht="15.75">
      <c r="A1002" s="29"/>
      <c r="B1002" s="41"/>
      <c r="C1002" s="29"/>
      <c r="D1002" s="29"/>
      <c r="E1002" s="29"/>
      <c r="F1002" s="29"/>
      <c r="G1002" s="29"/>
    </row>
    <row r="1003" spans="1:7" ht="15.75">
      <c r="A1003" s="29"/>
      <c r="B1003" s="41"/>
      <c r="C1003" s="29"/>
      <c r="D1003" s="29"/>
      <c r="E1003" s="29"/>
      <c r="F1003" s="29"/>
      <c r="G1003" s="29"/>
    </row>
    <row r="1004" spans="1:7" ht="15.75">
      <c r="A1004" s="29"/>
      <c r="B1004" s="41"/>
      <c r="C1004" s="29"/>
      <c r="D1004" s="29"/>
      <c r="E1004" s="29"/>
      <c r="F1004" s="29"/>
      <c r="G1004" s="29"/>
    </row>
    <row r="1005" spans="1:7" ht="15.75">
      <c r="A1005" s="29"/>
      <c r="B1005" s="41"/>
      <c r="C1005" s="29"/>
      <c r="D1005" s="29"/>
      <c r="E1005" s="29"/>
      <c r="F1005" s="29"/>
      <c r="G1005" s="29"/>
    </row>
    <row r="1006" spans="1:7" ht="15.75">
      <c r="A1006" s="29"/>
      <c r="B1006" s="41"/>
      <c r="C1006" s="29"/>
      <c r="D1006" s="29"/>
      <c r="E1006" s="29"/>
      <c r="F1006" s="29"/>
      <c r="G1006" s="29"/>
    </row>
    <row r="1007" spans="1:7" ht="15.75">
      <c r="A1007" s="29"/>
      <c r="B1007" s="41"/>
      <c r="C1007" s="29"/>
      <c r="D1007" s="29"/>
      <c r="E1007" s="29"/>
      <c r="F1007" s="29"/>
      <c r="G1007" s="29"/>
    </row>
    <row r="1008" spans="1:7" ht="15.75">
      <c r="A1008" s="29"/>
      <c r="B1008" s="41"/>
      <c r="C1008" s="29"/>
      <c r="D1008" s="29"/>
      <c r="E1008" s="29"/>
      <c r="F1008" s="29"/>
      <c r="G1008" s="29"/>
    </row>
    <row r="1009" spans="1:7" ht="15.75">
      <c r="A1009" s="29"/>
      <c r="B1009" s="41"/>
      <c r="C1009" s="29"/>
      <c r="D1009" s="29"/>
      <c r="E1009" s="29"/>
      <c r="F1009" s="29"/>
      <c r="G1009" s="29"/>
    </row>
    <row r="1010" spans="1:7" ht="15.75">
      <c r="A1010" s="29"/>
      <c r="B1010" s="41"/>
      <c r="C1010" s="29"/>
      <c r="D1010" s="29"/>
      <c r="E1010" s="29"/>
      <c r="F1010" s="29"/>
      <c r="G1010" s="29"/>
    </row>
    <row r="1011" spans="1:7" ht="15.75">
      <c r="A1011" s="29"/>
      <c r="B1011" s="41"/>
      <c r="C1011" s="29"/>
      <c r="D1011" s="29"/>
      <c r="E1011" s="29"/>
      <c r="F1011" s="29"/>
      <c r="G1011" s="29"/>
    </row>
    <row r="1012" spans="1:7" ht="15.75">
      <c r="A1012" s="29"/>
      <c r="B1012" s="41"/>
      <c r="C1012" s="29"/>
      <c r="D1012" s="29"/>
      <c r="E1012" s="29"/>
      <c r="F1012" s="29"/>
      <c r="G1012" s="29"/>
    </row>
    <row r="1013" spans="1:7" ht="15.75">
      <c r="A1013" s="29"/>
      <c r="B1013" s="41"/>
      <c r="C1013" s="29"/>
      <c r="D1013" s="29"/>
      <c r="E1013" s="29"/>
      <c r="F1013" s="29"/>
      <c r="G1013" s="29"/>
    </row>
    <row r="1014" spans="1:7" ht="15.75">
      <c r="A1014" s="29"/>
      <c r="B1014" s="41"/>
      <c r="C1014" s="29"/>
      <c r="D1014" s="29"/>
      <c r="E1014" s="29"/>
      <c r="F1014" s="29"/>
      <c r="G1014" s="29"/>
    </row>
    <row r="1015" spans="1:7" ht="15.75">
      <c r="A1015" s="29"/>
      <c r="B1015" s="41"/>
      <c r="C1015" s="29"/>
      <c r="D1015" s="29"/>
      <c r="E1015" s="29"/>
      <c r="F1015" s="29"/>
      <c r="G1015" s="29"/>
    </row>
    <row r="1016" spans="1:7" ht="15.75">
      <c r="A1016" s="29"/>
      <c r="B1016" s="41"/>
      <c r="C1016" s="29"/>
      <c r="D1016" s="29"/>
      <c r="E1016" s="29"/>
      <c r="F1016" s="29"/>
      <c r="G1016" s="29"/>
    </row>
    <row r="1017" spans="1:7" ht="15.75">
      <c r="A1017" s="29"/>
      <c r="B1017" s="41"/>
      <c r="C1017" s="29"/>
      <c r="D1017" s="29"/>
      <c r="E1017" s="29"/>
      <c r="F1017" s="29"/>
      <c r="G1017" s="29"/>
    </row>
    <row r="1018" spans="1:7" ht="15.75">
      <c r="A1018" s="29"/>
      <c r="B1018" s="41"/>
      <c r="C1018" s="29"/>
      <c r="D1018" s="29"/>
      <c r="E1018" s="29"/>
      <c r="F1018" s="29"/>
      <c r="G1018" s="29"/>
    </row>
    <row r="1019" spans="1:7" ht="15.75">
      <c r="A1019" s="29"/>
      <c r="B1019" s="41"/>
      <c r="C1019" s="29"/>
      <c r="D1019" s="29"/>
      <c r="E1019" s="29"/>
      <c r="F1019" s="29"/>
      <c r="G1019" s="29"/>
    </row>
    <row r="1020" spans="1:7" ht="15.75">
      <c r="A1020" s="29"/>
      <c r="B1020" s="41"/>
      <c r="C1020" s="29"/>
      <c r="D1020" s="29"/>
      <c r="E1020" s="29"/>
      <c r="F1020" s="29"/>
      <c r="G1020" s="29"/>
    </row>
    <row r="1021" spans="1:7" ht="15.75">
      <c r="A1021" s="29"/>
      <c r="B1021" s="41"/>
      <c r="C1021" s="29"/>
      <c r="D1021" s="29"/>
      <c r="E1021" s="29"/>
      <c r="F1021" s="29"/>
      <c r="G1021" s="29"/>
    </row>
    <row r="1022" spans="1:7" ht="15.75">
      <c r="A1022" s="29"/>
      <c r="B1022" s="41"/>
      <c r="C1022" s="29"/>
      <c r="D1022" s="29"/>
      <c r="E1022" s="29"/>
      <c r="F1022" s="29"/>
      <c r="G1022" s="29"/>
    </row>
    <row r="1023" spans="1:7" ht="15.75">
      <c r="A1023" s="29"/>
      <c r="B1023" s="41"/>
      <c r="C1023" s="29"/>
      <c r="D1023" s="29"/>
      <c r="E1023" s="29"/>
      <c r="F1023" s="29"/>
      <c r="G1023" s="29"/>
    </row>
    <row r="1024" spans="1:7" ht="15.75">
      <c r="A1024" s="29"/>
      <c r="B1024" s="41"/>
      <c r="C1024" s="29"/>
      <c r="D1024" s="29"/>
      <c r="E1024" s="29"/>
      <c r="F1024" s="29"/>
      <c r="G1024" s="29"/>
    </row>
    <row r="1025" spans="1:7" ht="15.75">
      <c r="A1025" s="29"/>
      <c r="B1025" s="41"/>
      <c r="C1025" s="29"/>
      <c r="D1025" s="29"/>
      <c r="E1025" s="29"/>
      <c r="F1025" s="29"/>
      <c r="G1025" s="29"/>
    </row>
    <row r="1026" spans="1:7" ht="15.75">
      <c r="A1026" s="29"/>
      <c r="B1026" s="41"/>
      <c r="C1026" s="29"/>
      <c r="D1026" s="29"/>
      <c r="E1026" s="29"/>
      <c r="F1026" s="29"/>
      <c r="G1026" s="29"/>
    </row>
    <row r="1027" spans="1:7" ht="15.75">
      <c r="A1027" s="29"/>
      <c r="B1027" s="41"/>
      <c r="C1027" s="29"/>
      <c r="D1027" s="29"/>
      <c r="E1027" s="29"/>
      <c r="F1027" s="29"/>
      <c r="G1027" s="29"/>
    </row>
    <row r="1028" spans="1:7" ht="15.75">
      <c r="A1028" s="29"/>
      <c r="B1028" s="41"/>
      <c r="C1028" s="29"/>
      <c r="D1028" s="29"/>
      <c r="E1028" s="29"/>
      <c r="F1028" s="29"/>
      <c r="G1028" s="29"/>
    </row>
    <row r="1029" spans="1:7" ht="15.75">
      <c r="A1029" s="29"/>
      <c r="B1029" s="41"/>
      <c r="C1029" s="29"/>
      <c r="D1029" s="29"/>
      <c r="E1029" s="29"/>
      <c r="F1029" s="29"/>
      <c r="G1029" s="29"/>
    </row>
    <row r="1030" spans="1:7" ht="14.25" customHeight="1">
      <c r="A1030" s="29"/>
      <c r="B1030" s="41"/>
      <c r="C1030" s="29"/>
      <c r="D1030" s="29"/>
      <c r="E1030" s="29"/>
      <c r="F1030" s="29"/>
      <c r="G1030" s="29"/>
    </row>
    <row r="1031" spans="1:7" ht="14.25" customHeight="1">
      <c r="A1031" s="29"/>
      <c r="B1031" s="41"/>
      <c r="C1031" s="29"/>
      <c r="D1031" s="29"/>
      <c r="E1031" s="29"/>
      <c r="F1031" s="29"/>
      <c r="G1031" s="29"/>
    </row>
    <row r="1032" spans="1:7" ht="15.75" customHeight="1">
      <c r="A1032" s="29"/>
      <c r="B1032" s="41"/>
      <c r="C1032" s="29"/>
      <c r="D1032" s="29"/>
      <c r="E1032" s="29"/>
      <c r="F1032" s="29"/>
      <c r="G1032" s="29"/>
    </row>
    <row r="1033" spans="1:7" ht="15.75">
      <c r="A1033" s="29"/>
      <c r="B1033" s="41"/>
      <c r="C1033" s="29"/>
      <c r="D1033" s="29"/>
      <c r="E1033" s="29"/>
      <c r="F1033" s="29"/>
      <c r="G1033" s="29"/>
    </row>
    <row r="1034" spans="1:7" ht="15.75">
      <c r="A1034" s="29"/>
      <c r="B1034" s="41"/>
      <c r="C1034" s="29"/>
      <c r="D1034" s="29"/>
      <c r="E1034" s="29"/>
      <c r="F1034" s="29"/>
      <c r="G1034" s="29"/>
    </row>
    <row r="1035" spans="1:7" ht="15.75">
      <c r="A1035" s="29"/>
      <c r="B1035" s="41"/>
      <c r="C1035" s="29"/>
      <c r="D1035" s="29"/>
      <c r="E1035" s="29"/>
      <c r="F1035" s="29"/>
      <c r="G1035" s="29"/>
    </row>
    <row r="1036" spans="1:7" ht="15.75">
      <c r="A1036" s="29"/>
      <c r="B1036" s="41"/>
      <c r="C1036" s="29"/>
      <c r="D1036" s="29"/>
      <c r="E1036" s="29"/>
      <c r="F1036" s="29"/>
      <c r="G1036" s="29"/>
    </row>
    <row r="1037" spans="1:7" ht="15.75">
      <c r="A1037" s="29"/>
      <c r="B1037" s="41"/>
      <c r="C1037" s="29"/>
      <c r="D1037" s="29"/>
      <c r="E1037" s="29"/>
      <c r="F1037" s="29"/>
      <c r="G1037" s="29"/>
    </row>
    <row r="1038" spans="1:7" ht="15.75">
      <c r="A1038" s="29"/>
      <c r="B1038" s="41"/>
      <c r="C1038" s="29"/>
      <c r="D1038" s="29"/>
      <c r="E1038" s="29"/>
      <c r="F1038" s="29"/>
      <c r="G1038" s="29"/>
    </row>
    <row r="1039" spans="1:7" ht="15.75">
      <c r="A1039" s="29"/>
      <c r="B1039" s="41"/>
      <c r="C1039" s="29"/>
      <c r="D1039" s="29"/>
      <c r="E1039" s="29"/>
      <c r="F1039" s="29"/>
      <c r="G1039" s="29"/>
    </row>
    <row r="1040" spans="1:7" ht="15.75">
      <c r="A1040" s="29"/>
      <c r="B1040" s="41"/>
      <c r="C1040" s="29"/>
      <c r="D1040" s="29"/>
      <c r="E1040" s="29"/>
      <c r="F1040" s="29"/>
      <c r="G1040" s="29"/>
    </row>
    <row r="1041" spans="1:7" ht="15.75">
      <c r="A1041" s="29"/>
      <c r="B1041" s="41"/>
      <c r="C1041" s="29"/>
      <c r="D1041" s="29"/>
      <c r="E1041" s="29"/>
      <c r="F1041" s="29"/>
      <c r="G1041" s="29"/>
    </row>
    <row r="1042" spans="1:7" ht="15.75">
      <c r="A1042" s="29"/>
      <c r="B1042" s="41"/>
      <c r="C1042" s="29"/>
      <c r="D1042" s="29"/>
      <c r="E1042" s="29"/>
      <c r="F1042" s="29"/>
      <c r="G1042" s="29"/>
    </row>
    <row r="1043" spans="1:7" ht="15.75">
      <c r="A1043" s="29"/>
      <c r="B1043" s="41"/>
      <c r="C1043" s="29"/>
      <c r="D1043" s="29"/>
      <c r="E1043" s="29"/>
      <c r="F1043" s="29"/>
      <c r="G1043" s="29"/>
    </row>
    <row r="1044" spans="1:7" ht="15.75">
      <c r="A1044" s="29"/>
      <c r="B1044" s="41"/>
      <c r="C1044" s="29"/>
      <c r="D1044" s="29"/>
      <c r="E1044" s="29"/>
      <c r="F1044" s="29"/>
      <c r="G1044" s="29"/>
    </row>
    <row r="1045" spans="1:7" ht="15.75">
      <c r="A1045" s="29"/>
      <c r="B1045" s="41"/>
      <c r="C1045" s="29"/>
      <c r="D1045" s="29"/>
      <c r="E1045" s="29"/>
      <c r="F1045" s="29"/>
      <c r="G1045" s="29"/>
    </row>
    <row r="1046" spans="1:7" ht="15.75">
      <c r="A1046" s="29"/>
      <c r="B1046" s="41"/>
      <c r="C1046" s="29"/>
      <c r="D1046" s="29"/>
      <c r="E1046" s="29"/>
      <c r="F1046" s="29"/>
      <c r="G1046" s="29"/>
    </row>
    <row r="1047" spans="1:7" ht="15.75">
      <c r="A1047" s="29"/>
      <c r="B1047" s="41"/>
      <c r="C1047" s="29"/>
      <c r="D1047" s="29"/>
      <c r="E1047" s="29"/>
      <c r="F1047" s="29"/>
      <c r="G1047" s="29"/>
    </row>
    <row r="1048" spans="1:7" ht="15.75">
      <c r="A1048" s="29"/>
      <c r="B1048" s="41"/>
      <c r="C1048" s="29"/>
      <c r="D1048" s="29"/>
      <c r="E1048" s="29"/>
      <c r="F1048" s="29"/>
      <c r="G1048" s="29"/>
    </row>
    <row r="1049" spans="1:7" ht="15.75">
      <c r="A1049" s="29"/>
      <c r="B1049" s="41"/>
      <c r="C1049" s="29"/>
      <c r="D1049" s="29"/>
      <c r="E1049" s="29"/>
      <c r="F1049" s="29"/>
      <c r="G1049" s="29"/>
    </row>
    <row r="1050" spans="1:7" ht="15.75">
      <c r="A1050" s="29"/>
      <c r="B1050" s="41"/>
      <c r="C1050" s="29"/>
      <c r="D1050" s="29"/>
      <c r="E1050" s="29"/>
      <c r="F1050" s="29"/>
      <c r="G1050" s="29"/>
    </row>
    <row r="1051" spans="1:7" ht="15.75">
      <c r="A1051" s="29"/>
      <c r="B1051" s="41"/>
      <c r="C1051" s="29"/>
      <c r="D1051" s="29"/>
      <c r="E1051" s="29"/>
      <c r="F1051" s="29"/>
      <c r="G1051" s="29"/>
    </row>
    <row r="1052" spans="1:7" ht="15.75">
      <c r="A1052" s="29"/>
      <c r="B1052" s="41"/>
      <c r="C1052" s="29"/>
      <c r="D1052" s="29"/>
      <c r="E1052" s="29"/>
      <c r="F1052" s="29"/>
      <c r="G1052" s="29"/>
    </row>
    <row r="1053" spans="1:7" ht="15.75">
      <c r="A1053" s="29"/>
      <c r="B1053" s="41"/>
      <c r="C1053" s="29"/>
      <c r="D1053" s="29"/>
      <c r="E1053" s="29"/>
      <c r="F1053" s="29"/>
      <c r="G1053" s="29"/>
    </row>
    <row r="1054" spans="1:7" ht="15.75">
      <c r="A1054" s="29"/>
      <c r="B1054" s="41"/>
      <c r="C1054" s="29"/>
      <c r="D1054" s="29"/>
      <c r="E1054" s="29"/>
      <c r="F1054" s="29"/>
      <c r="G1054" s="29"/>
    </row>
    <row r="1055" spans="1:7" ht="15.75">
      <c r="A1055" s="29"/>
      <c r="B1055" s="41"/>
      <c r="C1055" s="29"/>
      <c r="D1055" s="29"/>
      <c r="E1055" s="29"/>
      <c r="F1055" s="29"/>
      <c r="G1055" s="29"/>
    </row>
    <row r="1056" spans="1:7" ht="15.75">
      <c r="A1056" s="29"/>
      <c r="B1056" s="41"/>
      <c r="C1056" s="29"/>
      <c r="D1056" s="29"/>
      <c r="E1056" s="29"/>
      <c r="F1056" s="29"/>
      <c r="G1056" s="29"/>
    </row>
    <row r="1057" spans="1:7" ht="15.75">
      <c r="A1057" s="29"/>
      <c r="B1057" s="41"/>
      <c r="C1057" s="29"/>
      <c r="D1057" s="29"/>
      <c r="E1057" s="29"/>
      <c r="F1057" s="29"/>
      <c r="G1057" s="29"/>
    </row>
    <row r="1058" spans="1:7" ht="15.75">
      <c r="A1058" s="29"/>
      <c r="B1058" s="41"/>
      <c r="C1058" s="29"/>
      <c r="D1058" s="29"/>
      <c r="E1058" s="29"/>
      <c r="F1058" s="29"/>
      <c r="G1058" s="29"/>
    </row>
    <row r="1059" spans="1:7" ht="15.75">
      <c r="A1059" s="29"/>
      <c r="B1059" s="41"/>
      <c r="C1059" s="29"/>
      <c r="D1059" s="29"/>
      <c r="E1059" s="29"/>
      <c r="F1059" s="29"/>
      <c r="G1059" s="29"/>
    </row>
    <row r="1060" spans="1:7" ht="15.75">
      <c r="A1060" s="29"/>
      <c r="B1060" s="41"/>
      <c r="C1060" s="29"/>
      <c r="D1060" s="29"/>
      <c r="E1060" s="29"/>
      <c r="F1060" s="29"/>
      <c r="G1060" s="29"/>
    </row>
    <row r="1061" spans="1:7" ht="15.75">
      <c r="A1061" s="29"/>
      <c r="B1061" s="41"/>
      <c r="C1061" s="29"/>
      <c r="D1061" s="29"/>
      <c r="E1061" s="29"/>
      <c r="F1061" s="29"/>
      <c r="G1061" s="29"/>
    </row>
    <row r="1062" spans="1:7" ht="15.75">
      <c r="A1062" s="29"/>
      <c r="B1062" s="41"/>
      <c r="C1062" s="29"/>
      <c r="D1062" s="29"/>
      <c r="E1062" s="29"/>
      <c r="F1062" s="29"/>
      <c r="G1062" s="29"/>
    </row>
    <row r="1063" spans="1:7" ht="15.75">
      <c r="A1063" s="29"/>
      <c r="B1063" s="41"/>
      <c r="C1063" s="29"/>
      <c r="D1063" s="29"/>
      <c r="E1063" s="29"/>
      <c r="F1063" s="29"/>
      <c r="G1063" s="29"/>
    </row>
    <row r="1064" spans="1:7" ht="15.75">
      <c r="A1064" s="29"/>
      <c r="B1064" s="41"/>
      <c r="C1064" s="29"/>
      <c r="D1064" s="29"/>
      <c r="E1064" s="29"/>
      <c r="F1064" s="29"/>
      <c r="G1064" s="29"/>
    </row>
    <row r="1065" spans="1:7" ht="15.75">
      <c r="A1065" s="29"/>
      <c r="B1065" s="41"/>
      <c r="C1065" s="29"/>
      <c r="D1065" s="29"/>
      <c r="E1065" s="29"/>
      <c r="F1065" s="29"/>
      <c r="G1065" s="29"/>
    </row>
    <row r="1066" spans="1:7" ht="15.75">
      <c r="A1066" s="29"/>
      <c r="B1066" s="41"/>
      <c r="C1066" s="29"/>
      <c r="D1066" s="29"/>
      <c r="E1066" s="29"/>
      <c r="F1066" s="29"/>
      <c r="G1066" s="29"/>
    </row>
    <row r="1067" spans="1:7" ht="15.75">
      <c r="A1067" s="29"/>
      <c r="B1067" s="41"/>
      <c r="C1067" s="29"/>
      <c r="D1067" s="29"/>
      <c r="E1067" s="29"/>
      <c r="F1067" s="29"/>
      <c r="G1067" s="29"/>
    </row>
    <row r="1068" spans="1:7" ht="15.75">
      <c r="A1068" s="29"/>
      <c r="B1068" s="41"/>
      <c r="C1068" s="29"/>
      <c r="D1068" s="29"/>
      <c r="E1068" s="29"/>
      <c r="F1068" s="29"/>
      <c r="G1068" s="29"/>
    </row>
    <row r="1069" spans="1:7" ht="15.75">
      <c r="A1069" s="29"/>
      <c r="B1069" s="41"/>
      <c r="C1069" s="29"/>
      <c r="D1069" s="29"/>
      <c r="E1069" s="29"/>
      <c r="F1069" s="29"/>
      <c r="G1069" s="29"/>
    </row>
    <row r="1070" spans="1:7" ht="15.75">
      <c r="A1070" s="29"/>
      <c r="B1070" s="41"/>
      <c r="C1070" s="29"/>
      <c r="D1070" s="29"/>
      <c r="E1070" s="29"/>
      <c r="F1070" s="29"/>
      <c r="G1070" s="29"/>
    </row>
    <row r="1071" spans="1:7" ht="15.75">
      <c r="A1071" s="29"/>
      <c r="B1071" s="41"/>
      <c r="C1071" s="29"/>
      <c r="D1071" s="29"/>
      <c r="E1071" s="29"/>
      <c r="F1071" s="29"/>
      <c r="G1071" s="29"/>
    </row>
    <row r="1072" spans="1:7" ht="15.75">
      <c r="A1072" s="29"/>
      <c r="B1072" s="41"/>
      <c r="C1072" s="29"/>
      <c r="D1072" s="29"/>
      <c r="E1072" s="29"/>
      <c r="F1072" s="29"/>
      <c r="G1072" s="29"/>
    </row>
    <row r="1073" spans="1:7" ht="15.75">
      <c r="A1073" s="29"/>
      <c r="B1073" s="41"/>
      <c r="C1073" s="29"/>
      <c r="D1073" s="29"/>
      <c r="E1073" s="29"/>
      <c r="F1073" s="29"/>
      <c r="G1073" s="29"/>
    </row>
    <row r="1074" spans="1:7" ht="15.75">
      <c r="A1074" s="29"/>
      <c r="B1074" s="41"/>
      <c r="C1074" s="29"/>
      <c r="D1074" s="29"/>
      <c r="E1074" s="29"/>
      <c r="F1074" s="29"/>
      <c r="G1074" s="29"/>
    </row>
    <row r="1075" spans="1:7" ht="15.75">
      <c r="A1075" s="29"/>
      <c r="B1075" s="41"/>
      <c r="C1075" s="29"/>
      <c r="D1075" s="29"/>
      <c r="E1075" s="29"/>
      <c r="F1075" s="29"/>
      <c r="G1075" s="29"/>
    </row>
    <row r="1076" spans="1:7" ht="15.75">
      <c r="A1076" s="29"/>
      <c r="B1076" s="41"/>
      <c r="C1076" s="29"/>
      <c r="D1076" s="29"/>
      <c r="E1076" s="29"/>
      <c r="F1076" s="29"/>
      <c r="G1076" s="29"/>
    </row>
    <row r="1077" spans="1:7" ht="15.75">
      <c r="A1077" s="29"/>
      <c r="B1077" s="41"/>
      <c r="C1077" s="29"/>
      <c r="D1077" s="29"/>
      <c r="E1077" s="29"/>
      <c r="F1077" s="29"/>
      <c r="G1077" s="29"/>
    </row>
    <row r="1078" spans="1:7" ht="15.75">
      <c r="A1078" s="29"/>
      <c r="B1078" s="41"/>
      <c r="C1078" s="29"/>
      <c r="D1078" s="29"/>
      <c r="E1078" s="29"/>
      <c r="F1078" s="29"/>
      <c r="G1078" s="29"/>
    </row>
    <row r="1079" spans="1:7" ht="15.75">
      <c r="A1079" s="29"/>
      <c r="B1079" s="41"/>
      <c r="C1079" s="29"/>
      <c r="D1079" s="29"/>
      <c r="E1079" s="29"/>
      <c r="F1079" s="29"/>
      <c r="G1079" s="29"/>
    </row>
    <row r="1080" spans="1:7" ht="15.75">
      <c r="A1080" s="29"/>
      <c r="B1080" s="41"/>
      <c r="C1080" s="29"/>
      <c r="D1080" s="29"/>
      <c r="E1080" s="29"/>
      <c r="F1080" s="29"/>
      <c r="G1080" s="29"/>
    </row>
    <row r="1081" spans="1:7" ht="15.75">
      <c r="A1081" s="29"/>
      <c r="B1081" s="41"/>
      <c r="C1081" s="29"/>
      <c r="D1081" s="29"/>
      <c r="E1081" s="29"/>
      <c r="F1081" s="29"/>
      <c r="G1081" s="29"/>
    </row>
    <row r="1082" spans="1:7" ht="15.75">
      <c r="A1082" s="29"/>
      <c r="B1082" s="41"/>
      <c r="C1082" s="29"/>
      <c r="D1082" s="29"/>
      <c r="E1082" s="29"/>
      <c r="F1082" s="29"/>
      <c r="G1082" s="29"/>
    </row>
    <row r="1083" spans="1:7" ht="15.75">
      <c r="A1083" s="29"/>
      <c r="B1083" s="41"/>
      <c r="C1083" s="29"/>
      <c r="D1083" s="29"/>
      <c r="E1083" s="29"/>
      <c r="F1083" s="29"/>
      <c r="G1083" s="29"/>
    </row>
    <row r="1084" spans="1:7" ht="15.75">
      <c r="A1084" s="29"/>
      <c r="B1084" s="41"/>
      <c r="C1084" s="29"/>
      <c r="D1084" s="29"/>
      <c r="E1084" s="29"/>
      <c r="F1084" s="29"/>
      <c r="G1084" s="29"/>
    </row>
    <row r="1085" spans="1:7" ht="15.75">
      <c r="A1085" s="29"/>
      <c r="B1085" s="41"/>
      <c r="C1085" s="29"/>
      <c r="D1085" s="29"/>
      <c r="E1085" s="29"/>
      <c r="F1085" s="29"/>
      <c r="G1085" s="29"/>
    </row>
    <row r="1086" spans="1:7" ht="15.75">
      <c r="A1086" s="29"/>
      <c r="B1086" s="41"/>
      <c r="C1086" s="29"/>
      <c r="D1086" s="29"/>
      <c r="E1086" s="29"/>
      <c r="F1086" s="29"/>
      <c r="G1086" s="29"/>
    </row>
    <row r="1087" spans="1:7" ht="15.75">
      <c r="A1087" s="29"/>
      <c r="B1087" s="41"/>
      <c r="C1087" s="29"/>
      <c r="D1087" s="29"/>
      <c r="E1087" s="29"/>
      <c r="F1087" s="29"/>
      <c r="G1087" s="29"/>
    </row>
    <row r="1088" spans="1:7" ht="15.75">
      <c r="A1088" s="29"/>
      <c r="B1088" s="41"/>
      <c r="C1088" s="29"/>
      <c r="D1088" s="29"/>
      <c r="E1088" s="29"/>
      <c r="F1088" s="29"/>
      <c r="G1088" s="29"/>
    </row>
    <row r="1089" spans="1:7" ht="15.75">
      <c r="A1089" s="29"/>
      <c r="B1089" s="41"/>
      <c r="C1089" s="29"/>
      <c r="D1089" s="29"/>
      <c r="E1089" s="29"/>
      <c r="F1089" s="29"/>
      <c r="G1089" s="29"/>
    </row>
    <row r="1090" spans="1:7" ht="15.75">
      <c r="A1090" s="29"/>
      <c r="B1090" s="41"/>
      <c r="C1090" s="29"/>
      <c r="D1090" s="29"/>
      <c r="E1090" s="29"/>
      <c r="F1090" s="29"/>
      <c r="G1090" s="29"/>
    </row>
    <row r="1091" spans="1:7" ht="15.75">
      <c r="A1091" s="29"/>
      <c r="B1091" s="41"/>
      <c r="C1091" s="29"/>
      <c r="D1091" s="29"/>
      <c r="E1091" s="29"/>
      <c r="F1091" s="29"/>
      <c r="G1091" s="29"/>
    </row>
    <row r="1092" spans="1:7" ht="15.75">
      <c r="A1092" s="29"/>
      <c r="B1092" s="41"/>
      <c r="C1092" s="29"/>
      <c r="D1092" s="29"/>
      <c r="E1092" s="29"/>
      <c r="F1092" s="29"/>
      <c r="G1092" s="29"/>
    </row>
    <row r="1093" spans="1:7" ht="15.75">
      <c r="A1093" s="29"/>
      <c r="B1093" s="41"/>
      <c r="C1093" s="29"/>
      <c r="D1093" s="29"/>
      <c r="E1093" s="29"/>
      <c r="F1093" s="29"/>
      <c r="G1093" s="29"/>
    </row>
    <row r="1094" spans="1:7" ht="15.75">
      <c r="A1094" s="29"/>
      <c r="B1094" s="41"/>
      <c r="C1094" s="29"/>
      <c r="D1094" s="29"/>
      <c r="E1094" s="29"/>
      <c r="F1094" s="29"/>
      <c r="G1094" s="29"/>
    </row>
    <row r="1095" spans="1:7" ht="15.75">
      <c r="A1095" s="29"/>
      <c r="B1095" s="41"/>
      <c r="C1095" s="29"/>
      <c r="D1095" s="29"/>
      <c r="E1095" s="29"/>
      <c r="F1095" s="29"/>
      <c r="G1095" s="29"/>
    </row>
    <row r="1096" spans="1:7" ht="15.75">
      <c r="A1096" s="29"/>
      <c r="B1096" s="41"/>
      <c r="C1096" s="29"/>
      <c r="D1096" s="29"/>
      <c r="E1096" s="29"/>
      <c r="F1096" s="29"/>
      <c r="G1096" s="29"/>
    </row>
    <row r="1097" spans="1:7" ht="15.75">
      <c r="A1097" s="29"/>
      <c r="B1097" s="41"/>
      <c r="C1097" s="29"/>
      <c r="D1097" s="29"/>
      <c r="E1097" s="29"/>
      <c r="F1097" s="29"/>
      <c r="G1097" s="29"/>
    </row>
    <row r="1098" spans="1:7" ht="15.75">
      <c r="A1098" s="29"/>
      <c r="B1098" s="41"/>
      <c r="C1098" s="29"/>
      <c r="D1098" s="29"/>
      <c r="E1098" s="29"/>
      <c r="F1098" s="29"/>
      <c r="G1098" s="29"/>
    </row>
    <row r="1099" spans="1:7" ht="15.75">
      <c r="A1099" s="29"/>
      <c r="B1099" s="41"/>
      <c r="C1099" s="29"/>
      <c r="D1099" s="29"/>
      <c r="E1099" s="29"/>
      <c r="F1099" s="29"/>
      <c r="G1099" s="29"/>
    </row>
    <row r="1100" spans="1:7" ht="15.75">
      <c r="A1100" s="29"/>
      <c r="B1100" s="41"/>
      <c r="C1100" s="29"/>
      <c r="D1100" s="29"/>
      <c r="E1100" s="29"/>
      <c r="F1100" s="29"/>
      <c r="G1100" s="29"/>
    </row>
    <row r="1101" spans="1:7" ht="15.75">
      <c r="A1101" s="29"/>
      <c r="B1101" s="41"/>
      <c r="C1101" s="29"/>
      <c r="D1101" s="29"/>
      <c r="E1101" s="29"/>
      <c r="F1101" s="29"/>
      <c r="G1101" s="29"/>
    </row>
    <row r="1102" spans="1:7" ht="15.75">
      <c r="A1102" s="29"/>
      <c r="B1102" s="41"/>
      <c r="C1102" s="29"/>
      <c r="D1102" s="29"/>
      <c r="E1102" s="29"/>
      <c r="F1102" s="29"/>
      <c r="G1102" s="29"/>
    </row>
    <row r="1103" spans="1:7" ht="15.75">
      <c r="A1103" s="29"/>
      <c r="B1103" s="41"/>
      <c r="C1103" s="29"/>
      <c r="D1103" s="29"/>
      <c r="E1103" s="29"/>
      <c r="F1103" s="29"/>
      <c r="G1103" s="29"/>
    </row>
    <row r="1104" spans="1:7" ht="15.75">
      <c r="A1104" s="29"/>
      <c r="B1104" s="41"/>
      <c r="C1104" s="29"/>
      <c r="D1104" s="29"/>
      <c r="E1104" s="29"/>
      <c r="F1104" s="29"/>
      <c r="G1104" s="29"/>
    </row>
    <row r="1105" spans="1:7" ht="15.75">
      <c r="A1105" s="29"/>
      <c r="B1105" s="41"/>
      <c r="C1105" s="29"/>
      <c r="D1105" s="29"/>
      <c r="E1105" s="29"/>
      <c r="F1105" s="29"/>
      <c r="G1105" s="29"/>
    </row>
    <row r="1106" spans="1:7" ht="15.75">
      <c r="A1106" s="29"/>
      <c r="B1106" s="41"/>
      <c r="C1106" s="29"/>
      <c r="D1106" s="29"/>
      <c r="E1106" s="29"/>
      <c r="F1106" s="29"/>
      <c r="G1106" s="29"/>
    </row>
    <row r="1107" spans="1:7" ht="15.75">
      <c r="A1107" s="29"/>
      <c r="B1107" s="41"/>
      <c r="C1107" s="29"/>
      <c r="D1107" s="29"/>
      <c r="E1107" s="29"/>
      <c r="F1107" s="29"/>
      <c r="G1107" s="29"/>
    </row>
    <row r="1108" spans="1:7" ht="15.75">
      <c r="A1108" s="29"/>
      <c r="B1108" s="41"/>
      <c r="C1108" s="29"/>
      <c r="D1108" s="29"/>
      <c r="E1108" s="29"/>
      <c r="F1108" s="29"/>
      <c r="G1108" s="29"/>
    </row>
    <row r="1109" spans="1:7" ht="15.75">
      <c r="A1109" s="29"/>
      <c r="B1109" s="41"/>
      <c r="C1109" s="29"/>
      <c r="D1109" s="29"/>
      <c r="E1109" s="29"/>
      <c r="F1109" s="29"/>
      <c r="G1109" s="29"/>
    </row>
    <row r="1110" spans="1:7" ht="15.75">
      <c r="A1110" s="29"/>
      <c r="B1110" s="41"/>
      <c r="C1110" s="29"/>
      <c r="D1110" s="29"/>
      <c r="E1110" s="29"/>
      <c r="F1110" s="29"/>
      <c r="G1110" s="29"/>
    </row>
    <row r="1111" spans="1:7" ht="15.75">
      <c r="A1111" s="29"/>
      <c r="B1111" s="41"/>
      <c r="C1111" s="29"/>
      <c r="D1111" s="29"/>
      <c r="E1111" s="29"/>
      <c r="F1111" s="29"/>
      <c r="G1111" s="29"/>
    </row>
    <row r="1112" spans="1:7" ht="15.75">
      <c r="A1112" s="29"/>
      <c r="B1112" s="41"/>
      <c r="C1112" s="29"/>
      <c r="D1112" s="29"/>
      <c r="E1112" s="29"/>
      <c r="F1112" s="29"/>
      <c r="G1112" s="29"/>
    </row>
    <row r="1113" spans="1:7" ht="15.75">
      <c r="A1113" s="29"/>
      <c r="B1113" s="41"/>
      <c r="C1113" s="29"/>
      <c r="D1113" s="29"/>
      <c r="E1113" s="29"/>
      <c r="F1113" s="29"/>
      <c r="G1113" s="29"/>
    </row>
    <row r="1114" spans="1:7" ht="15.75">
      <c r="A1114" s="29"/>
      <c r="B1114" s="41"/>
      <c r="C1114" s="29"/>
      <c r="D1114" s="29"/>
      <c r="E1114" s="29"/>
      <c r="F1114" s="29"/>
      <c r="G1114" s="29"/>
    </row>
    <row r="1115" spans="1:7" ht="15.75">
      <c r="A1115" s="29"/>
      <c r="B1115" s="41"/>
      <c r="C1115" s="29"/>
      <c r="D1115" s="29"/>
      <c r="E1115" s="29"/>
      <c r="F1115" s="29"/>
      <c r="G1115" s="29"/>
    </row>
    <row r="1116" spans="1:7" ht="15.75">
      <c r="A1116" s="29"/>
      <c r="B1116" s="41"/>
      <c r="C1116" s="29"/>
      <c r="D1116" s="29"/>
      <c r="E1116" s="29"/>
      <c r="F1116" s="29"/>
      <c r="G1116" s="29"/>
    </row>
    <row r="1117" spans="1:7" ht="15.75">
      <c r="A1117" s="29"/>
      <c r="B1117" s="41"/>
      <c r="C1117" s="29"/>
      <c r="D1117" s="29"/>
      <c r="E1117" s="29"/>
      <c r="F1117" s="29"/>
      <c r="G1117" s="29"/>
    </row>
    <row r="1118" spans="1:7" ht="15.75">
      <c r="A1118" s="29"/>
      <c r="B1118" s="41"/>
      <c r="C1118" s="29"/>
      <c r="D1118" s="29"/>
      <c r="E1118" s="29"/>
      <c r="F1118" s="29"/>
      <c r="G1118" s="29"/>
    </row>
    <row r="1119" spans="1:7" ht="15.75">
      <c r="A1119" s="29"/>
      <c r="B1119" s="41"/>
      <c r="C1119" s="29"/>
      <c r="D1119" s="29"/>
      <c r="E1119" s="29"/>
      <c r="F1119" s="29"/>
      <c r="G1119" s="29"/>
    </row>
    <row r="1120" spans="1:7" ht="15.75">
      <c r="A1120" s="29"/>
      <c r="B1120" s="41"/>
      <c r="C1120" s="29"/>
      <c r="D1120" s="29"/>
      <c r="E1120" s="29"/>
      <c r="F1120" s="29"/>
      <c r="G1120" s="29"/>
    </row>
    <row r="1121" spans="1:7" ht="15.75">
      <c r="A1121" s="24"/>
      <c r="B1121" s="25"/>
      <c r="C1121" s="24"/>
      <c r="D1121" s="24"/>
      <c r="E1121" s="24"/>
      <c r="F1121" s="24"/>
      <c r="G1121" s="24"/>
    </row>
    <row r="1122" spans="1:7" ht="15.75">
      <c r="A1122" s="24"/>
      <c r="B1122" s="25"/>
      <c r="C1122" s="24"/>
      <c r="D1122" s="24"/>
      <c r="E1122" s="24"/>
      <c r="F1122" s="24"/>
      <c r="G1122" s="24"/>
    </row>
    <row r="1123" spans="1:7" ht="15.75">
      <c r="A1123" s="24"/>
      <c r="B1123" s="25"/>
      <c r="C1123" s="24"/>
      <c r="D1123" s="24"/>
      <c r="E1123" s="24"/>
      <c r="F1123" s="24"/>
      <c r="G1123" s="24"/>
    </row>
    <row r="1124" spans="1:7" ht="15.75">
      <c r="A1124" s="24"/>
      <c r="B1124" s="25"/>
      <c r="C1124" s="24"/>
      <c r="D1124" s="24"/>
      <c r="E1124" s="24"/>
      <c r="F1124" s="24"/>
      <c r="G1124" s="24"/>
    </row>
    <row r="1125" spans="1:7" ht="15.75">
      <c r="A1125" s="24"/>
      <c r="B1125" s="25"/>
      <c r="C1125" s="24"/>
      <c r="D1125" s="24"/>
      <c r="E1125" s="24"/>
      <c r="F1125" s="24"/>
      <c r="G1125" s="24"/>
    </row>
    <row r="1126" spans="1:7" ht="15.75">
      <c r="A1126" s="24"/>
      <c r="B1126" s="25"/>
      <c r="C1126" s="24"/>
      <c r="D1126" s="24"/>
      <c r="E1126" s="24"/>
      <c r="F1126" s="24"/>
      <c r="G1126" s="24"/>
    </row>
    <row r="1127" spans="1:7" ht="15.75">
      <c r="A1127" s="24"/>
      <c r="B1127" s="25"/>
      <c r="C1127" s="24"/>
      <c r="D1127" s="24"/>
      <c r="E1127" s="24"/>
      <c r="F1127" s="24"/>
      <c r="G1127" s="24"/>
    </row>
    <row r="1128" spans="1:7" ht="15.75">
      <c r="A1128" s="24"/>
      <c r="B1128" s="25"/>
      <c r="C1128" s="24"/>
      <c r="D1128" s="24"/>
      <c r="E1128" s="24"/>
      <c r="F1128" s="24"/>
      <c r="G1128" s="24"/>
    </row>
    <row r="1129" spans="1:7" ht="15.75">
      <c r="A1129" s="24"/>
      <c r="B1129" s="25"/>
      <c r="C1129" s="24"/>
      <c r="D1129" s="24"/>
      <c r="E1129" s="24"/>
      <c r="F1129" s="24"/>
      <c r="G1129" s="24"/>
    </row>
    <row r="1130" spans="1:7" ht="15.75">
      <c r="A1130" s="24"/>
      <c r="B1130" s="25"/>
      <c r="C1130" s="24"/>
      <c r="D1130" s="24"/>
      <c r="E1130" s="24"/>
      <c r="F1130" s="24"/>
      <c r="G1130" s="24"/>
    </row>
    <row r="1131" spans="1:7" ht="15.75">
      <c r="A1131" s="24"/>
      <c r="B1131" s="25"/>
      <c r="C1131" s="24"/>
      <c r="D1131" s="24"/>
      <c r="E1131" s="24"/>
      <c r="F1131" s="24"/>
      <c r="G1131" s="24"/>
    </row>
    <row r="1132" spans="1:7" ht="15.75">
      <c r="A1132" s="24"/>
      <c r="B1132" s="25"/>
      <c r="C1132" s="24"/>
      <c r="D1132" s="24"/>
      <c r="E1132" s="24"/>
      <c r="F1132" s="24"/>
      <c r="G1132" s="24"/>
    </row>
    <row r="1133" spans="1:7" ht="15.75">
      <c r="A1133" s="24"/>
      <c r="B1133" s="25"/>
      <c r="C1133" s="24"/>
      <c r="D1133" s="24"/>
      <c r="E1133" s="24"/>
      <c r="F1133" s="24"/>
      <c r="G1133" s="24"/>
    </row>
    <row r="1134" spans="1:7" ht="15.75">
      <c r="A1134" s="24"/>
      <c r="B1134" s="25"/>
      <c r="C1134" s="24"/>
      <c r="D1134" s="24"/>
      <c r="E1134" s="24"/>
      <c r="F1134" s="24"/>
      <c r="G1134" s="24"/>
    </row>
    <row r="1135" spans="1:7" ht="15.75">
      <c r="A1135" s="24"/>
      <c r="B1135" s="25"/>
      <c r="C1135" s="24"/>
      <c r="D1135" s="24"/>
      <c r="E1135" s="24"/>
      <c r="F1135" s="24"/>
      <c r="G1135" s="24"/>
    </row>
    <row r="1136" spans="1:7" ht="15.75">
      <c r="A1136" s="24"/>
      <c r="B1136" s="25"/>
      <c r="C1136" s="24"/>
      <c r="D1136" s="24"/>
      <c r="E1136" s="24"/>
      <c r="F1136" s="24"/>
      <c r="G1136" s="24"/>
    </row>
    <row r="1137" spans="1:7" ht="15.75">
      <c r="A1137" s="24"/>
      <c r="B1137" s="25"/>
      <c r="C1137" s="24"/>
      <c r="D1137" s="24"/>
      <c r="E1137" s="24"/>
      <c r="F1137" s="24"/>
      <c r="G1137" s="24"/>
    </row>
    <row r="1138" spans="1:7" ht="15.75">
      <c r="A1138" s="24"/>
      <c r="B1138" s="25"/>
      <c r="C1138" s="24"/>
      <c r="D1138" s="24"/>
      <c r="E1138" s="24"/>
      <c r="F1138" s="24"/>
      <c r="G1138" s="24"/>
    </row>
    <row r="1139" spans="1:7" ht="15.75">
      <c r="A1139" s="24"/>
      <c r="B1139" s="25"/>
      <c r="C1139" s="24"/>
      <c r="D1139" s="24"/>
      <c r="E1139" s="24"/>
      <c r="F1139" s="24"/>
      <c r="G1139" s="24"/>
    </row>
    <row r="1140" spans="1:7" ht="15.75">
      <c r="A1140" s="24"/>
      <c r="B1140" s="25"/>
      <c r="C1140" s="24"/>
      <c r="D1140" s="24"/>
      <c r="E1140" s="24"/>
      <c r="F1140" s="24"/>
      <c r="G1140" s="24"/>
    </row>
    <row r="1141" spans="1:7" ht="15.75">
      <c r="A1141" s="24"/>
      <c r="B1141" s="25"/>
      <c r="C1141" s="24"/>
      <c r="D1141" s="24"/>
      <c r="E1141" s="24"/>
      <c r="F1141" s="24"/>
      <c r="G1141" s="24"/>
    </row>
    <row r="1142" spans="1:7" ht="15.75">
      <c r="A1142" s="24"/>
      <c r="B1142" s="25"/>
      <c r="C1142" s="24"/>
      <c r="D1142" s="24"/>
      <c r="E1142" s="24"/>
      <c r="F1142" s="24"/>
      <c r="G1142" s="24"/>
    </row>
    <row r="1143" spans="1:7" ht="15.75">
      <c r="A1143" s="24"/>
      <c r="B1143" s="25"/>
      <c r="C1143" s="24"/>
      <c r="D1143" s="24"/>
      <c r="E1143" s="24"/>
      <c r="F1143" s="24"/>
      <c r="G1143" s="24"/>
    </row>
    <row r="1144" spans="1:7" ht="15.75">
      <c r="A1144" s="24"/>
      <c r="B1144" s="25"/>
      <c r="C1144" s="24"/>
      <c r="D1144" s="24"/>
      <c r="E1144" s="24"/>
      <c r="F1144" s="24"/>
      <c r="G1144" s="24"/>
    </row>
    <row r="1145" spans="1:7" ht="15.75">
      <c r="A1145" s="24"/>
      <c r="B1145" s="25"/>
      <c r="C1145" s="24"/>
      <c r="D1145" s="24"/>
      <c r="E1145" s="24"/>
      <c r="F1145" s="24"/>
      <c r="G1145" s="24"/>
    </row>
    <row r="1146" spans="1:7" ht="15.75">
      <c r="A1146" s="24"/>
      <c r="B1146" s="25"/>
      <c r="C1146" s="24"/>
      <c r="D1146" s="24"/>
      <c r="E1146" s="24"/>
      <c r="F1146" s="24"/>
      <c r="G1146" s="24"/>
    </row>
    <row r="1147" spans="1:7" ht="15.75">
      <c r="A1147" s="24"/>
      <c r="B1147" s="25"/>
      <c r="C1147" s="24"/>
      <c r="D1147" s="24"/>
      <c r="E1147" s="24"/>
      <c r="F1147" s="24"/>
      <c r="G1147" s="24"/>
    </row>
    <row r="1148" spans="1:7" ht="15.75">
      <c r="A1148" s="24"/>
      <c r="B1148" s="25"/>
      <c r="C1148" s="24"/>
      <c r="D1148" s="24"/>
      <c r="E1148" s="24"/>
      <c r="F1148" s="24"/>
      <c r="G1148" s="24"/>
    </row>
    <row r="1149" spans="1:7" ht="15.75">
      <c r="A1149" s="24"/>
      <c r="B1149" s="25"/>
      <c r="C1149" s="24"/>
      <c r="D1149" s="24"/>
      <c r="E1149" s="24"/>
      <c r="F1149" s="24"/>
      <c r="G1149" s="24"/>
    </row>
    <row r="1150" spans="1:7" ht="15.75">
      <c r="A1150" s="24"/>
      <c r="B1150" s="25"/>
      <c r="C1150" s="24"/>
      <c r="D1150" s="24"/>
      <c r="E1150" s="24"/>
      <c r="F1150" s="24"/>
      <c r="G1150" s="24"/>
    </row>
    <row r="1151" spans="1:7" ht="15.75">
      <c r="A1151" s="24"/>
      <c r="B1151" s="25"/>
      <c r="C1151" s="24"/>
      <c r="D1151" s="24"/>
      <c r="E1151" s="24"/>
      <c r="F1151" s="24"/>
      <c r="G1151" s="24"/>
    </row>
    <row r="1152" spans="1:7" ht="15.75">
      <c r="A1152" s="24"/>
      <c r="B1152" s="25"/>
      <c r="C1152" s="24"/>
      <c r="D1152" s="24"/>
      <c r="E1152" s="24"/>
      <c r="F1152" s="24"/>
      <c r="G1152" s="24"/>
    </row>
    <row r="1153" spans="1:7" ht="15.75">
      <c r="A1153" s="24"/>
      <c r="B1153" s="25"/>
      <c r="C1153" s="24"/>
      <c r="D1153" s="24"/>
      <c r="E1153" s="24"/>
      <c r="F1153" s="24"/>
      <c r="G1153" s="24"/>
    </row>
    <row r="1154" spans="1:7" ht="15.75">
      <c r="A1154" s="24"/>
      <c r="B1154" s="25"/>
      <c r="C1154" s="24"/>
      <c r="D1154" s="24"/>
      <c r="E1154" s="24"/>
      <c r="F1154" s="24"/>
      <c r="G1154" s="24"/>
    </row>
    <row r="1155" spans="1:7" ht="15.75">
      <c r="A1155" s="24"/>
      <c r="B1155" s="25"/>
      <c r="C1155" s="24"/>
      <c r="D1155" s="24"/>
      <c r="E1155" s="24"/>
      <c r="F1155" s="24"/>
      <c r="G1155" s="24"/>
    </row>
    <row r="1156" spans="1:7" ht="15.75">
      <c r="A1156" s="24"/>
      <c r="B1156" s="25"/>
      <c r="C1156" s="24"/>
      <c r="D1156" s="24"/>
      <c r="E1156" s="24"/>
      <c r="F1156" s="24"/>
      <c r="G1156" s="24"/>
    </row>
    <row r="1157" spans="1:7" ht="15.75">
      <c r="A1157" s="24"/>
      <c r="B1157" s="25"/>
      <c r="C1157" s="24"/>
      <c r="D1157" s="24"/>
      <c r="E1157" s="24"/>
      <c r="F1157" s="24"/>
      <c r="G1157" s="24"/>
    </row>
    <row r="1158" spans="1:7" ht="15.75">
      <c r="A1158" s="24"/>
      <c r="B1158" s="25"/>
      <c r="C1158" s="24"/>
      <c r="D1158" s="24"/>
      <c r="E1158" s="24"/>
      <c r="F1158" s="24"/>
      <c r="G1158" s="24"/>
    </row>
    <row r="1159" spans="1:7" ht="15.75">
      <c r="A1159" s="24"/>
      <c r="B1159" s="25"/>
      <c r="C1159" s="24"/>
      <c r="D1159" s="24"/>
      <c r="E1159" s="24"/>
      <c r="F1159" s="24"/>
      <c r="G1159" s="24"/>
    </row>
    <row r="1160" spans="1:7" ht="15.75">
      <c r="A1160" s="24"/>
      <c r="B1160" s="25"/>
      <c r="C1160" s="24"/>
      <c r="D1160" s="24"/>
      <c r="E1160" s="24"/>
      <c r="F1160" s="24"/>
      <c r="G1160" s="24"/>
    </row>
    <row r="1161" spans="1:7" ht="15.75">
      <c r="A1161" s="24"/>
      <c r="B1161" s="25"/>
      <c r="C1161" s="24"/>
      <c r="D1161" s="24"/>
      <c r="E1161" s="24"/>
      <c r="F1161" s="24"/>
      <c r="G1161" s="24"/>
    </row>
    <row r="1162" spans="1:7" ht="15.75">
      <c r="A1162" s="24"/>
      <c r="B1162" s="25"/>
      <c r="C1162" s="24"/>
      <c r="D1162" s="24"/>
      <c r="E1162" s="24"/>
      <c r="F1162" s="24"/>
      <c r="G1162" s="24"/>
    </row>
    <row r="1163" spans="1:7" ht="15.75">
      <c r="A1163" s="24"/>
      <c r="B1163" s="25"/>
      <c r="C1163" s="24"/>
      <c r="D1163" s="24"/>
      <c r="E1163" s="24"/>
      <c r="F1163" s="24"/>
      <c r="G1163" s="24"/>
    </row>
    <row r="1164" spans="1:7" ht="15.75">
      <c r="A1164" s="24"/>
      <c r="B1164" s="25"/>
      <c r="C1164" s="24"/>
      <c r="D1164" s="24"/>
      <c r="E1164" s="24"/>
      <c r="F1164" s="24"/>
      <c r="G1164" s="24"/>
    </row>
    <row r="1165" spans="1:7" ht="15.75">
      <c r="A1165" s="24"/>
      <c r="B1165" s="25"/>
      <c r="C1165" s="24"/>
      <c r="D1165" s="24"/>
      <c r="E1165" s="24"/>
      <c r="F1165" s="24"/>
      <c r="G1165" s="24"/>
    </row>
    <row r="1166" spans="1:7" ht="15.75">
      <c r="A1166" s="24"/>
      <c r="B1166" s="25"/>
      <c r="C1166" s="24"/>
      <c r="D1166" s="24"/>
      <c r="E1166" s="24"/>
      <c r="F1166" s="24"/>
      <c r="G1166" s="24"/>
    </row>
    <row r="1167" spans="1:7" ht="15.75">
      <c r="A1167" s="24"/>
      <c r="B1167" s="25"/>
      <c r="C1167" s="24"/>
      <c r="D1167" s="24"/>
      <c r="E1167" s="24"/>
      <c r="F1167" s="24"/>
      <c r="G1167" s="24"/>
    </row>
    <row r="1168" spans="1:7" ht="15.75">
      <c r="A1168" s="24"/>
      <c r="B1168" s="25"/>
      <c r="C1168" s="24"/>
      <c r="D1168" s="24"/>
      <c r="E1168" s="24"/>
      <c r="F1168" s="24"/>
      <c r="G1168" s="24"/>
    </row>
    <row r="1169" spans="1:7" ht="15.75">
      <c r="A1169" s="24"/>
      <c r="B1169" s="25"/>
      <c r="C1169" s="24"/>
      <c r="D1169" s="24"/>
      <c r="E1169" s="24"/>
      <c r="F1169" s="24"/>
      <c r="G1169" s="24"/>
    </row>
    <row r="1170" spans="1:7" ht="15.75">
      <c r="A1170" s="24"/>
      <c r="B1170" s="25"/>
      <c r="C1170" s="24"/>
      <c r="D1170" s="24"/>
      <c r="E1170" s="24"/>
      <c r="F1170" s="24"/>
      <c r="G1170" s="24"/>
    </row>
    <row r="1171" spans="1:7" ht="15.75">
      <c r="A1171" s="24"/>
      <c r="B1171" s="25"/>
      <c r="C1171" s="24"/>
      <c r="D1171" s="24"/>
      <c r="E1171" s="24"/>
      <c r="F1171" s="24"/>
      <c r="G1171" s="24"/>
    </row>
    <row r="1172" spans="1:7" ht="15.75">
      <c r="A1172" s="24"/>
      <c r="B1172" s="25"/>
      <c r="C1172" s="24"/>
      <c r="D1172" s="24"/>
      <c r="E1172" s="24"/>
      <c r="F1172" s="24"/>
      <c r="G1172" s="24"/>
    </row>
    <row r="1173" spans="1:7" ht="15.75">
      <c r="A1173" s="24"/>
      <c r="B1173" s="25"/>
      <c r="C1173" s="24"/>
      <c r="D1173" s="24"/>
      <c r="E1173" s="24"/>
      <c r="F1173" s="24"/>
      <c r="G1173" s="24"/>
    </row>
    <row r="1174" spans="1:7" ht="15.75">
      <c r="A1174" s="24"/>
      <c r="B1174" s="25"/>
      <c r="C1174" s="24"/>
      <c r="D1174" s="24"/>
      <c r="E1174" s="24"/>
      <c r="F1174" s="24"/>
      <c r="G1174" s="24"/>
    </row>
    <row r="1175" spans="1:7" ht="15.75">
      <c r="A1175" s="24"/>
      <c r="B1175" s="25"/>
      <c r="C1175" s="24"/>
      <c r="D1175" s="24"/>
      <c r="E1175" s="24"/>
      <c r="F1175" s="24"/>
      <c r="G1175" s="24"/>
    </row>
    <row r="1176" spans="1:7" ht="15.75">
      <c r="A1176" s="24"/>
      <c r="B1176" s="25"/>
      <c r="C1176" s="24"/>
      <c r="D1176" s="24"/>
      <c r="E1176" s="24"/>
      <c r="F1176" s="24"/>
      <c r="G1176" s="24"/>
    </row>
    <row r="1177" spans="1:7" ht="15.75">
      <c r="A1177" s="24"/>
      <c r="B1177" s="25"/>
      <c r="C1177" s="24"/>
      <c r="D1177" s="24"/>
      <c r="E1177" s="24"/>
      <c r="F1177" s="24"/>
      <c r="G1177" s="24"/>
    </row>
    <row r="1178" spans="1:7" ht="15.75">
      <c r="A1178" s="24"/>
      <c r="B1178" s="25"/>
      <c r="C1178" s="24"/>
      <c r="D1178" s="24"/>
      <c r="E1178" s="24"/>
      <c r="F1178" s="24"/>
      <c r="G1178" s="24"/>
    </row>
    <row r="1179" spans="1:7" ht="15.75">
      <c r="A1179" s="24"/>
      <c r="B1179" s="25"/>
      <c r="C1179" s="24"/>
      <c r="D1179" s="24"/>
      <c r="E1179" s="24"/>
      <c r="F1179" s="24"/>
      <c r="G1179" s="24"/>
    </row>
    <row r="1180" spans="1:7" ht="15.75">
      <c r="A1180" s="24"/>
      <c r="B1180" s="25"/>
      <c r="C1180" s="24"/>
      <c r="D1180" s="24"/>
      <c r="E1180" s="24"/>
      <c r="F1180" s="24"/>
      <c r="G1180" s="24"/>
    </row>
    <row r="1181" spans="1:7" ht="15.75">
      <c r="A1181" s="24"/>
      <c r="B1181" s="25"/>
      <c r="C1181" s="24"/>
      <c r="D1181" s="24"/>
      <c r="E1181" s="24"/>
      <c r="F1181" s="24"/>
      <c r="G1181" s="24"/>
    </row>
    <row r="1182" spans="1:7" ht="15.75">
      <c r="A1182" s="24"/>
      <c r="B1182" s="25"/>
      <c r="C1182" s="24"/>
      <c r="D1182" s="24"/>
      <c r="E1182" s="24"/>
      <c r="F1182" s="24"/>
      <c r="G1182" s="24"/>
    </row>
    <row r="1183" spans="1:7" ht="15.75">
      <c r="A1183" s="24"/>
      <c r="B1183" s="25"/>
      <c r="C1183" s="24"/>
      <c r="D1183" s="24"/>
      <c r="E1183" s="24"/>
      <c r="F1183" s="24"/>
      <c r="G1183" s="24"/>
    </row>
    <row r="1184" spans="1:7" ht="15.75">
      <c r="A1184" s="24"/>
      <c r="B1184" s="25"/>
      <c r="C1184" s="24"/>
      <c r="D1184" s="24"/>
      <c r="E1184" s="24"/>
      <c r="F1184" s="24"/>
      <c r="G1184" s="24"/>
    </row>
    <row r="1185" spans="1:7" ht="15.75">
      <c r="A1185" s="24"/>
      <c r="B1185" s="25"/>
      <c r="C1185" s="24"/>
      <c r="D1185" s="24"/>
      <c r="E1185" s="24"/>
      <c r="F1185" s="24"/>
      <c r="G1185" s="24"/>
    </row>
    <row r="1186" spans="1:7" ht="15.75">
      <c r="A1186" s="24"/>
      <c r="B1186" s="25"/>
      <c r="C1186" s="24"/>
      <c r="D1186" s="24"/>
      <c r="E1186" s="24"/>
      <c r="F1186" s="24"/>
      <c r="G1186" s="24"/>
    </row>
    <row r="1187" spans="1:7" ht="15.75">
      <c r="A1187" s="24"/>
      <c r="B1187" s="25"/>
      <c r="C1187" s="24"/>
      <c r="D1187" s="24"/>
      <c r="E1187" s="24"/>
      <c r="F1187" s="24"/>
      <c r="G1187" s="24"/>
    </row>
    <row r="1188" spans="1:7" ht="15.75">
      <c r="A1188" s="24"/>
      <c r="B1188" s="25"/>
      <c r="C1188" s="24"/>
      <c r="D1188" s="24"/>
      <c r="E1188" s="24"/>
      <c r="F1188" s="24"/>
      <c r="G1188" s="24"/>
    </row>
    <row r="1189" spans="1:7" ht="15.75">
      <c r="A1189" s="24"/>
      <c r="B1189" s="25"/>
      <c r="C1189" s="24"/>
      <c r="D1189" s="24"/>
      <c r="E1189" s="24"/>
      <c r="F1189" s="24"/>
      <c r="G1189" s="24"/>
    </row>
    <row r="1190" spans="1:7" ht="15.75">
      <c r="A1190" s="24"/>
      <c r="B1190" s="25"/>
      <c r="C1190" s="24"/>
      <c r="D1190" s="24"/>
      <c r="E1190" s="24"/>
      <c r="F1190" s="24"/>
      <c r="G1190" s="24"/>
    </row>
    <row r="1191" spans="1:7" ht="15.75">
      <c r="A1191" s="24"/>
      <c r="B1191" s="25"/>
      <c r="C1191" s="24"/>
      <c r="D1191" s="24"/>
      <c r="E1191" s="24"/>
      <c r="F1191" s="24"/>
      <c r="G1191" s="24"/>
    </row>
    <row r="1192" spans="1:7" ht="15.75">
      <c r="A1192" s="24"/>
      <c r="B1192" s="25"/>
      <c r="C1192" s="24"/>
      <c r="D1192" s="24"/>
      <c r="E1192" s="24"/>
      <c r="F1192" s="24"/>
      <c r="G1192" s="24"/>
    </row>
    <row r="1193" spans="1:7" ht="15.75">
      <c r="A1193" s="24"/>
      <c r="B1193" s="25"/>
      <c r="C1193" s="24"/>
      <c r="D1193" s="24"/>
      <c r="E1193" s="24"/>
      <c r="F1193" s="24"/>
      <c r="G1193" s="24"/>
    </row>
    <row r="1194" spans="1:7" ht="15.75">
      <c r="A1194" s="24"/>
      <c r="B1194" s="25"/>
      <c r="C1194" s="24"/>
      <c r="D1194" s="24"/>
      <c r="E1194" s="24"/>
      <c r="F1194" s="24"/>
      <c r="G1194" s="24"/>
    </row>
    <row r="1195" spans="1:7" ht="15.75">
      <c r="A1195" s="24"/>
      <c r="B1195" s="25"/>
      <c r="C1195" s="24"/>
      <c r="D1195" s="24"/>
      <c r="E1195" s="24"/>
      <c r="F1195" s="24"/>
      <c r="G1195" s="24"/>
    </row>
    <row r="1196" spans="1:7" ht="15.75">
      <c r="A1196" s="24"/>
      <c r="B1196" s="25"/>
      <c r="C1196" s="24"/>
      <c r="D1196" s="24"/>
      <c r="E1196" s="24"/>
      <c r="F1196" s="24"/>
      <c r="G1196" s="24"/>
    </row>
    <row r="1197" spans="1:7" ht="15.75">
      <c r="A1197" s="24"/>
      <c r="B1197" s="25"/>
      <c r="C1197" s="24"/>
      <c r="D1197" s="24"/>
      <c r="E1197" s="24"/>
      <c r="F1197" s="24"/>
      <c r="G1197" s="24"/>
    </row>
    <row r="1198" spans="1:7" ht="15.75">
      <c r="A1198" s="24"/>
      <c r="B1198" s="25"/>
      <c r="C1198" s="24"/>
      <c r="D1198" s="24"/>
      <c r="E1198" s="24"/>
      <c r="F1198" s="24"/>
      <c r="G1198" s="24"/>
    </row>
    <row r="1199" spans="1:7" ht="15.75">
      <c r="A1199" s="24"/>
      <c r="B1199" s="25"/>
      <c r="C1199" s="24"/>
      <c r="D1199" s="24"/>
      <c r="E1199" s="24"/>
      <c r="F1199" s="24"/>
      <c r="G1199" s="24"/>
    </row>
    <row r="1200" spans="1:7" ht="15.75">
      <c r="A1200" s="24"/>
      <c r="B1200" s="25"/>
      <c r="C1200" s="24"/>
      <c r="D1200" s="24"/>
      <c r="E1200" s="24"/>
      <c r="F1200" s="24"/>
      <c r="G1200" s="24"/>
    </row>
    <row r="1201" spans="1:7" ht="15.75">
      <c r="A1201" s="24"/>
      <c r="B1201" s="25"/>
      <c r="C1201" s="24"/>
      <c r="D1201" s="24"/>
      <c r="E1201" s="24"/>
      <c r="F1201" s="24"/>
      <c r="G1201" s="24"/>
    </row>
    <row r="1202" spans="1:7" ht="15.75">
      <c r="A1202" s="24"/>
      <c r="B1202" s="25"/>
      <c r="C1202" s="24"/>
      <c r="D1202" s="24"/>
      <c r="E1202" s="24"/>
      <c r="F1202" s="24"/>
      <c r="G1202" s="24"/>
    </row>
    <row r="1203" spans="1:7" ht="15.75">
      <c r="A1203" s="24"/>
      <c r="B1203" s="25"/>
      <c r="C1203" s="24"/>
      <c r="D1203" s="24"/>
      <c r="E1203" s="24"/>
      <c r="F1203" s="24"/>
      <c r="G1203" s="24"/>
    </row>
    <row r="1204" spans="1:7" ht="15.75">
      <c r="A1204" s="24"/>
      <c r="B1204" s="25"/>
      <c r="C1204" s="24"/>
      <c r="D1204" s="24"/>
      <c r="E1204" s="24"/>
      <c r="F1204" s="24"/>
      <c r="G1204" s="24"/>
    </row>
    <row r="1205" spans="1:7" ht="15.75">
      <c r="A1205" s="24"/>
      <c r="B1205" s="25"/>
      <c r="C1205" s="24"/>
      <c r="D1205" s="24"/>
      <c r="E1205" s="24"/>
      <c r="F1205" s="24"/>
      <c r="G1205" s="24"/>
    </row>
    <row r="1206" spans="1:7" ht="15.75">
      <c r="A1206" s="24"/>
      <c r="B1206" s="25"/>
      <c r="C1206" s="24"/>
      <c r="D1206" s="24"/>
      <c r="E1206" s="24"/>
      <c r="F1206" s="24"/>
      <c r="G1206" s="24"/>
    </row>
    <row r="1207" spans="1:7" ht="15.75">
      <c r="A1207" s="24"/>
      <c r="B1207" s="25"/>
      <c r="C1207" s="24"/>
      <c r="D1207" s="24"/>
      <c r="E1207" s="24"/>
      <c r="F1207" s="24"/>
      <c r="G1207" s="24"/>
    </row>
    <row r="1208" spans="1:7" ht="15.75">
      <c r="A1208" s="24"/>
      <c r="B1208" s="25"/>
      <c r="C1208" s="24"/>
      <c r="D1208" s="24"/>
      <c r="E1208" s="24"/>
      <c r="F1208" s="24"/>
      <c r="G1208" s="24"/>
    </row>
    <row r="1209" spans="1:7" ht="15.75">
      <c r="A1209" s="24"/>
      <c r="B1209" s="25"/>
      <c r="C1209" s="24"/>
      <c r="D1209" s="24"/>
      <c r="E1209" s="24"/>
      <c r="F1209" s="24"/>
      <c r="G1209" s="24"/>
    </row>
    <row r="1210" spans="1:7" ht="15.75">
      <c r="A1210" s="24"/>
      <c r="B1210" s="25"/>
      <c r="C1210" s="24"/>
      <c r="D1210" s="24"/>
      <c r="E1210" s="24"/>
      <c r="F1210" s="24"/>
      <c r="G1210" s="24"/>
    </row>
    <row r="1211" spans="1:7" ht="15.75">
      <c r="A1211" s="24"/>
      <c r="B1211" s="25"/>
      <c r="C1211" s="24"/>
      <c r="D1211" s="24"/>
      <c r="E1211" s="24"/>
      <c r="F1211" s="24"/>
      <c r="G1211" s="24"/>
    </row>
    <row r="1212" spans="1:7" ht="15.75">
      <c r="A1212" s="24"/>
      <c r="B1212" s="25"/>
      <c r="C1212" s="24"/>
      <c r="D1212" s="24"/>
      <c r="E1212" s="24"/>
      <c r="F1212" s="24"/>
      <c r="G1212" s="24"/>
    </row>
    <row r="1213" spans="1:7" ht="15.75">
      <c r="A1213" s="24"/>
      <c r="B1213" s="25"/>
      <c r="C1213" s="24"/>
      <c r="D1213" s="24"/>
      <c r="E1213" s="24"/>
      <c r="F1213" s="24"/>
      <c r="G1213" s="24"/>
    </row>
    <row r="1214" spans="1:7" ht="15.75">
      <c r="A1214" s="24"/>
      <c r="B1214" s="25"/>
      <c r="C1214" s="24"/>
      <c r="D1214" s="24"/>
      <c r="E1214" s="24"/>
      <c r="F1214" s="24"/>
      <c r="G1214" s="24"/>
    </row>
    <row r="1215" spans="1:7" ht="15.75">
      <c r="A1215" s="24"/>
      <c r="B1215" s="25"/>
      <c r="C1215" s="24"/>
      <c r="D1215" s="24"/>
      <c r="E1215" s="24"/>
      <c r="F1215" s="24"/>
      <c r="G1215" s="24"/>
    </row>
    <row r="1216" spans="1:7" ht="15.75">
      <c r="A1216" s="24"/>
      <c r="B1216" s="25"/>
      <c r="C1216" s="24"/>
      <c r="D1216" s="24"/>
      <c r="E1216" s="24"/>
      <c r="F1216" s="24"/>
      <c r="G1216" s="24"/>
    </row>
    <row r="1217" spans="1:7" ht="15.75">
      <c r="A1217" s="24"/>
      <c r="B1217" s="25"/>
      <c r="C1217" s="24"/>
      <c r="D1217" s="24"/>
      <c r="E1217" s="24"/>
      <c r="F1217" s="24"/>
      <c r="G1217" s="24"/>
    </row>
    <row r="1218" spans="1:7" ht="15.75">
      <c r="A1218" s="24"/>
      <c r="B1218" s="25"/>
      <c r="C1218" s="24"/>
      <c r="D1218" s="24"/>
      <c r="E1218" s="24"/>
      <c r="F1218" s="24"/>
      <c r="G1218" s="24"/>
    </row>
    <row r="1219" spans="1:7" ht="15.75">
      <c r="A1219" s="24"/>
      <c r="B1219" s="25"/>
      <c r="C1219" s="24"/>
      <c r="D1219" s="24"/>
      <c r="E1219" s="24"/>
      <c r="F1219" s="24"/>
      <c r="G1219" s="24"/>
    </row>
    <row r="1220" spans="1:7" ht="15.75">
      <c r="A1220" s="24"/>
      <c r="B1220" s="25"/>
      <c r="C1220" s="24"/>
      <c r="D1220" s="24"/>
      <c r="E1220" s="24"/>
      <c r="F1220" s="24"/>
      <c r="G1220" s="24"/>
    </row>
    <row r="1221" spans="1:7" ht="15.75">
      <c r="A1221" s="24"/>
      <c r="B1221" s="25"/>
      <c r="C1221" s="24"/>
      <c r="D1221" s="24"/>
      <c r="E1221" s="24"/>
      <c r="F1221" s="24"/>
      <c r="G1221" s="24"/>
    </row>
    <row r="1222" spans="1:7" ht="15.75">
      <c r="A1222" s="24"/>
      <c r="B1222" s="25"/>
      <c r="C1222" s="24"/>
      <c r="D1222" s="24"/>
      <c r="E1222" s="24"/>
      <c r="F1222" s="24"/>
      <c r="G1222" s="24"/>
    </row>
    <row r="1223" spans="1:7" ht="15.75">
      <c r="A1223" s="24"/>
      <c r="B1223" s="25"/>
      <c r="C1223" s="24"/>
      <c r="D1223" s="24"/>
      <c r="E1223" s="24"/>
      <c r="F1223" s="24"/>
      <c r="G1223" s="24"/>
    </row>
    <row r="1224" spans="1:7" ht="15.75">
      <c r="A1224" s="24"/>
      <c r="B1224" s="25"/>
      <c r="C1224" s="24"/>
      <c r="D1224" s="24"/>
      <c r="E1224" s="24"/>
      <c r="F1224" s="24"/>
      <c r="G1224" s="24"/>
    </row>
    <row r="1225" spans="1:7" ht="15.75">
      <c r="A1225" s="24"/>
      <c r="B1225" s="25"/>
      <c r="C1225" s="24"/>
      <c r="D1225" s="24"/>
      <c r="E1225" s="24"/>
      <c r="F1225" s="24"/>
      <c r="G1225" s="24"/>
    </row>
    <row r="1226" spans="1:7" ht="15.75">
      <c r="A1226" s="24"/>
      <c r="B1226" s="25"/>
      <c r="C1226" s="24"/>
      <c r="D1226" s="24"/>
      <c r="E1226" s="24"/>
      <c r="F1226" s="24"/>
      <c r="G1226" s="24"/>
    </row>
    <row r="1227" spans="1:7" ht="15.75">
      <c r="A1227" s="24"/>
      <c r="B1227" s="25"/>
      <c r="C1227" s="24"/>
      <c r="D1227" s="24"/>
      <c r="E1227" s="24"/>
      <c r="F1227" s="24"/>
      <c r="G1227" s="24"/>
    </row>
    <row r="1228" spans="1:7" ht="15.75">
      <c r="A1228" s="24"/>
      <c r="B1228" s="25"/>
      <c r="C1228" s="24"/>
      <c r="D1228" s="24"/>
      <c r="E1228" s="24"/>
      <c r="F1228" s="24"/>
      <c r="G1228" s="24"/>
    </row>
    <row r="1229" spans="1:7" ht="15.75">
      <c r="A1229" s="24"/>
      <c r="B1229" s="25"/>
      <c r="C1229" s="24"/>
      <c r="D1229" s="24"/>
      <c r="E1229" s="24"/>
      <c r="F1229" s="24"/>
      <c r="G1229" s="24"/>
    </row>
    <row r="1230" spans="1:7" ht="15.75">
      <c r="A1230" s="24"/>
      <c r="B1230" s="25"/>
      <c r="C1230" s="24"/>
      <c r="D1230" s="24"/>
      <c r="E1230" s="24"/>
      <c r="F1230" s="24"/>
      <c r="G1230" s="24"/>
    </row>
    <row r="1231" spans="1:7" ht="15.75">
      <c r="A1231" s="24"/>
      <c r="B1231" s="25"/>
      <c r="C1231" s="24"/>
      <c r="D1231" s="24"/>
      <c r="E1231" s="24"/>
      <c r="F1231" s="24"/>
      <c r="G1231" s="24"/>
    </row>
    <row r="1232" spans="1:7" ht="15.75">
      <c r="A1232" s="24"/>
      <c r="B1232" s="25"/>
      <c r="C1232" s="24"/>
      <c r="D1232" s="24"/>
      <c r="E1232" s="24"/>
      <c r="F1232" s="24"/>
      <c r="G1232" s="24"/>
    </row>
    <row r="1233" spans="1:7" ht="15.75">
      <c r="A1233" s="24"/>
      <c r="B1233" s="25"/>
      <c r="C1233" s="24"/>
      <c r="D1233" s="24"/>
      <c r="E1233" s="24"/>
      <c r="F1233" s="24"/>
      <c r="G1233" s="24"/>
    </row>
    <row r="1234" spans="1:7" ht="15.75">
      <c r="A1234" s="24"/>
      <c r="B1234" s="25"/>
      <c r="C1234" s="24"/>
      <c r="D1234" s="24"/>
      <c r="E1234" s="24"/>
      <c r="F1234" s="24"/>
      <c r="G1234" s="24"/>
    </row>
    <row r="1235" spans="1:7" ht="15.75">
      <c r="A1235" s="24"/>
      <c r="B1235" s="25"/>
      <c r="C1235" s="24"/>
      <c r="D1235" s="24"/>
      <c r="E1235" s="24"/>
      <c r="F1235" s="24"/>
      <c r="G1235" s="24"/>
    </row>
    <row r="1236" spans="1:7" ht="15.75">
      <c r="A1236" s="24"/>
      <c r="B1236" s="25"/>
      <c r="C1236" s="24"/>
      <c r="D1236" s="24"/>
      <c r="E1236" s="24"/>
      <c r="F1236" s="24"/>
      <c r="G1236" s="24"/>
    </row>
    <row r="1237" spans="1:7" ht="15.75">
      <c r="A1237" s="24"/>
      <c r="B1237" s="25"/>
      <c r="C1237" s="24"/>
      <c r="D1237" s="24"/>
      <c r="E1237" s="24"/>
      <c r="F1237" s="24"/>
      <c r="G1237" s="24"/>
    </row>
    <row r="1238" spans="1:7" ht="15.75">
      <c r="A1238" s="24"/>
      <c r="B1238" s="25"/>
      <c r="C1238" s="24"/>
      <c r="D1238" s="24"/>
      <c r="E1238" s="24"/>
      <c r="F1238" s="24"/>
      <c r="G1238" s="24"/>
    </row>
    <row r="1239" spans="1:7" ht="15.75">
      <c r="A1239" s="24"/>
      <c r="B1239" s="25"/>
      <c r="C1239" s="24"/>
      <c r="D1239" s="24"/>
      <c r="E1239" s="24"/>
      <c r="F1239" s="24"/>
      <c r="G1239" s="24"/>
    </row>
    <row r="1240" spans="1:7" ht="15.75">
      <c r="A1240" s="24"/>
      <c r="B1240" s="25"/>
      <c r="C1240" s="24"/>
      <c r="D1240" s="24"/>
      <c r="E1240" s="24"/>
      <c r="F1240" s="24"/>
      <c r="G1240" s="24"/>
    </row>
    <row r="1241" spans="1:7" ht="15.75">
      <c r="A1241" s="24"/>
      <c r="B1241" s="25"/>
      <c r="C1241" s="24"/>
      <c r="D1241" s="24"/>
      <c r="E1241" s="24"/>
      <c r="F1241" s="24"/>
      <c r="G1241" s="24"/>
    </row>
    <row r="1242" spans="1:7" ht="15.75">
      <c r="A1242" s="24"/>
      <c r="B1242" s="25"/>
      <c r="C1242" s="24"/>
      <c r="D1242" s="24"/>
      <c r="E1242" s="24"/>
      <c r="F1242" s="24"/>
      <c r="G1242" s="24"/>
    </row>
    <row r="1243" spans="1:7" ht="15.75">
      <c r="A1243" s="24"/>
      <c r="B1243" s="25"/>
      <c r="C1243" s="24"/>
      <c r="D1243" s="24"/>
      <c r="E1243" s="24"/>
      <c r="F1243" s="24"/>
      <c r="G1243" s="24"/>
    </row>
    <row r="1244" spans="1:7" ht="15.75">
      <c r="A1244" s="24"/>
      <c r="B1244" s="25"/>
      <c r="C1244" s="24"/>
      <c r="D1244" s="24"/>
      <c r="E1244" s="24"/>
      <c r="F1244" s="24"/>
      <c r="G1244" s="24"/>
    </row>
    <row r="1245" spans="1:7" ht="15.75">
      <c r="A1245" s="24"/>
      <c r="B1245" s="25"/>
      <c r="C1245" s="24"/>
      <c r="D1245" s="24"/>
      <c r="E1245" s="24"/>
      <c r="F1245" s="24"/>
      <c r="G1245" s="24"/>
    </row>
    <row r="1246" spans="1:7" ht="15.75">
      <c r="A1246" s="24"/>
      <c r="B1246" s="25"/>
      <c r="C1246" s="24"/>
      <c r="D1246" s="24"/>
      <c r="E1246" s="24"/>
      <c r="F1246" s="24"/>
      <c r="G1246" s="24"/>
    </row>
    <row r="1247" spans="1:7" ht="15.75">
      <c r="A1247" s="24"/>
      <c r="B1247" s="25"/>
      <c r="C1247" s="24"/>
      <c r="D1247" s="24"/>
      <c r="E1247" s="24"/>
      <c r="F1247" s="24"/>
      <c r="G1247" s="24"/>
    </row>
    <row r="1248" spans="1:7" ht="15.75">
      <c r="A1248" s="24"/>
      <c r="B1248" s="25"/>
      <c r="C1248" s="24"/>
      <c r="D1248" s="24"/>
      <c r="E1248" s="24"/>
      <c r="F1248" s="24"/>
      <c r="G1248" s="24"/>
    </row>
    <row r="1249" spans="1:7" ht="15.75">
      <c r="A1249" s="24"/>
      <c r="B1249" s="25"/>
      <c r="C1249" s="24"/>
      <c r="D1249" s="24"/>
      <c r="E1249" s="24"/>
      <c r="F1249" s="24"/>
      <c r="G1249" s="24"/>
    </row>
    <row r="1250" spans="1:7" ht="15.75">
      <c r="A1250" s="24"/>
      <c r="B1250" s="25"/>
      <c r="C1250" s="24"/>
      <c r="D1250" s="24"/>
      <c r="E1250" s="24"/>
      <c r="F1250" s="24"/>
      <c r="G1250" s="24"/>
    </row>
    <row r="1251" spans="1:7" ht="15.75">
      <c r="A1251" s="24"/>
      <c r="B1251" s="25"/>
      <c r="C1251" s="24"/>
      <c r="D1251" s="24"/>
      <c r="E1251" s="24"/>
      <c r="F1251" s="24"/>
      <c r="G1251" s="24"/>
    </row>
    <row r="1252" spans="1:7" ht="15.75">
      <c r="A1252" s="24"/>
      <c r="B1252" s="25"/>
      <c r="C1252" s="24"/>
      <c r="D1252" s="24"/>
      <c r="E1252" s="24"/>
      <c r="F1252" s="24"/>
      <c r="G1252" s="24"/>
    </row>
    <row r="1253" spans="1:7" ht="15.75">
      <c r="A1253" s="24"/>
      <c r="B1253" s="25"/>
      <c r="C1253" s="24"/>
      <c r="D1253" s="24"/>
      <c r="E1253" s="24"/>
      <c r="F1253" s="24"/>
      <c r="G1253" s="24"/>
    </row>
    <row r="1254" spans="1:7" ht="15.75">
      <c r="A1254" s="24"/>
      <c r="B1254" s="25"/>
      <c r="C1254" s="24"/>
      <c r="D1254" s="24"/>
      <c r="E1254" s="24"/>
      <c r="F1254" s="24"/>
      <c r="G1254" s="24"/>
    </row>
    <row r="1255" spans="1:7" ht="15.75">
      <c r="A1255" s="24"/>
      <c r="B1255" s="25"/>
      <c r="C1255" s="24"/>
      <c r="D1255" s="24"/>
      <c r="E1255" s="24"/>
      <c r="F1255" s="24"/>
      <c r="G1255" s="24"/>
    </row>
    <row r="1256" spans="1:7" ht="15.75">
      <c r="A1256" s="24"/>
      <c r="B1256" s="25"/>
      <c r="C1256" s="24"/>
      <c r="D1256" s="24"/>
      <c r="E1256" s="24"/>
      <c r="F1256" s="24"/>
      <c r="G1256" s="24"/>
    </row>
    <row r="1257" spans="1:7" ht="15.75">
      <c r="A1257" s="24"/>
      <c r="B1257" s="25"/>
      <c r="C1257" s="24"/>
      <c r="D1257" s="24"/>
      <c r="E1257" s="24"/>
      <c r="F1257" s="24"/>
      <c r="G1257" s="24"/>
    </row>
    <row r="1258" spans="1:7" ht="15.75">
      <c r="A1258" s="24"/>
      <c r="B1258" s="25"/>
      <c r="C1258" s="24"/>
      <c r="D1258" s="24"/>
      <c r="E1258" s="24"/>
      <c r="F1258" s="24"/>
      <c r="G1258" s="24"/>
    </row>
    <row r="1259" spans="1:7" ht="15.75">
      <c r="A1259" s="24"/>
      <c r="B1259" s="25"/>
      <c r="C1259" s="24"/>
      <c r="D1259" s="24"/>
      <c r="E1259" s="24"/>
      <c r="F1259" s="24"/>
      <c r="G1259" s="24"/>
    </row>
    <row r="1260" spans="1:7" ht="15.75">
      <c r="A1260" s="24"/>
      <c r="B1260" s="25"/>
      <c r="C1260" s="24"/>
      <c r="D1260" s="24"/>
      <c r="E1260" s="24"/>
      <c r="F1260" s="24"/>
      <c r="G1260" s="24"/>
    </row>
    <row r="1261" spans="1:7" ht="15.75">
      <c r="A1261" s="24"/>
      <c r="B1261" s="25"/>
      <c r="C1261" s="24"/>
      <c r="D1261" s="24"/>
      <c r="E1261" s="24"/>
      <c r="F1261" s="24"/>
      <c r="G1261" s="24"/>
    </row>
    <row r="1262" spans="1:7" ht="15.75">
      <c r="A1262" s="24"/>
      <c r="B1262" s="25"/>
      <c r="C1262" s="24"/>
      <c r="D1262" s="24"/>
      <c r="E1262" s="24"/>
      <c r="F1262" s="24"/>
      <c r="G1262" s="24"/>
    </row>
    <row r="1263" spans="1:7" ht="15.75">
      <c r="A1263" s="24"/>
      <c r="B1263" s="25"/>
      <c r="C1263" s="24"/>
      <c r="D1263" s="24"/>
      <c r="E1263" s="24"/>
      <c r="F1263" s="24"/>
      <c r="G1263" s="24"/>
    </row>
    <row r="1264" spans="1:7" ht="15.75">
      <c r="A1264" s="24"/>
      <c r="B1264" s="25"/>
      <c r="C1264" s="24"/>
      <c r="D1264" s="24"/>
      <c r="E1264" s="24"/>
      <c r="F1264" s="24"/>
      <c r="G1264" s="24"/>
    </row>
    <row r="1265" spans="1:7" ht="15.75">
      <c r="A1265" s="24"/>
      <c r="B1265" s="25"/>
      <c r="C1265" s="24"/>
      <c r="D1265" s="24"/>
      <c r="E1265" s="24"/>
      <c r="F1265" s="24"/>
      <c r="G1265" s="24"/>
    </row>
    <row r="1266" spans="1:7" ht="15.75">
      <c r="A1266" s="24"/>
      <c r="B1266" s="25"/>
      <c r="C1266" s="24"/>
      <c r="D1266" s="24"/>
      <c r="E1266" s="24"/>
      <c r="F1266" s="24"/>
      <c r="G1266" s="24"/>
    </row>
    <row r="1267" spans="1:7" ht="15.75">
      <c r="A1267" s="24"/>
      <c r="B1267" s="25"/>
      <c r="C1267" s="24"/>
      <c r="D1267" s="24"/>
      <c r="E1267" s="24"/>
      <c r="F1267" s="24"/>
      <c r="G1267" s="24"/>
    </row>
    <row r="1268" spans="1:7" ht="15.75">
      <c r="A1268" s="24"/>
      <c r="B1268" s="25"/>
      <c r="C1268" s="24"/>
      <c r="D1268" s="24"/>
      <c r="E1268" s="24"/>
      <c r="F1268" s="24"/>
      <c r="G1268" s="24"/>
    </row>
    <row r="1269" spans="1:7" ht="15.75">
      <c r="A1269" s="24"/>
      <c r="B1269" s="25"/>
      <c r="C1269" s="24"/>
      <c r="D1269" s="24"/>
      <c r="E1269" s="24"/>
      <c r="F1269" s="24"/>
      <c r="G1269" s="24"/>
    </row>
    <row r="1270" spans="1:7" ht="15.75">
      <c r="A1270" s="24"/>
      <c r="B1270" s="25"/>
      <c r="C1270" s="24"/>
      <c r="D1270" s="24"/>
      <c r="E1270" s="24"/>
      <c r="F1270" s="24"/>
      <c r="G1270" s="24"/>
    </row>
    <row r="1271" spans="1:7" ht="15.75">
      <c r="A1271" s="24"/>
      <c r="B1271" s="25"/>
      <c r="C1271" s="24"/>
      <c r="D1271" s="24"/>
      <c r="E1271" s="24"/>
      <c r="F1271" s="24"/>
      <c r="G1271" s="24"/>
    </row>
    <row r="1272" spans="1:7" ht="15.75">
      <c r="A1272" s="24"/>
      <c r="B1272" s="25"/>
      <c r="C1272" s="24"/>
      <c r="D1272" s="24"/>
      <c r="E1272" s="24"/>
      <c r="F1272" s="24"/>
      <c r="G1272" s="24"/>
    </row>
    <row r="1273" spans="1:7" ht="15.75">
      <c r="A1273" s="24"/>
      <c r="B1273" s="25"/>
      <c r="C1273" s="24"/>
      <c r="D1273" s="24"/>
      <c r="E1273" s="24"/>
      <c r="F1273" s="24"/>
      <c r="G1273" s="24"/>
    </row>
    <row r="1274" spans="1:7" ht="15.75">
      <c r="A1274" s="24"/>
      <c r="B1274" s="25"/>
      <c r="C1274" s="24"/>
      <c r="D1274" s="24"/>
      <c r="E1274" s="24"/>
      <c r="F1274" s="24"/>
      <c r="G1274" s="24"/>
    </row>
    <row r="1275" spans="1:7" ht="15.75">
      <c r="A1275" s="24"/>
      <c r="B1275" s="25"/>
      <c r="C1275" s="24"/>
      <c r="D1275" s="24"/>
      <c r="E1275" s="24"/>
      <c r="F1275" s="24"/>
      <c r="G1275" s="24"/>
    </row>
    <row r="1276" spans="1:7" ht="15.75">
      <c r="A1276" s="24"/>
      <c r="B1276" s="25"/>
      <c r="C1276" s="24"/>
      <c r="D1276" s="24"/>
      <c r="E1276" s="24"/>
      <c r="F1276" s="24"/>
      <c r="G1276" s="24"/>
    </row>
    <row r="1277" spans="1:7" ht="15.75">
      <c r="A1277" s="24"/>
      <c r="B1277" s="25"/>
      <c r="C1277" s="24"/>
      <c r="D1277" s="24"/>
      <c r="E1277" s="24"/>
      <c r="F1277" s="24"/>
      <c r="G1277" s="24"/>
    </row>
    <row r="1278" spans="1:7" ht="15.75">
      <c r="A1278" s="24"/>
      <c r="B1278" s="25"/>
      <c r="C1278" s="24"/>
      <c r="D1278" s="24"/>
      <c r="E1278" s="24"/>
      <c r="F1278" s="24"/>
      <c r="G1278" s="24"/>
    </row>
    <row r="1279" spans="1:7" ht="15.75">
      <c r="A1279" s="24"/>
      <c r="B1279" s="25"/>
      <c r="C1279" s="24"/>
      <c r="D1279" s="24"/>
      <c r="E1279" s="24"/>
      <c r="F1279" s="24"/>
      <c r="G1279" s="24"/>
    </row>
    <row r="1280" spans="1:7" ht="15.75">
      <c r="A1280" s="24"/>
      <c r="B1280" s="25"/>
      <c r="C1280" s="24"/>
      <c r="D1280" s="24"/>
      <c r="E1280" s="24"/>
      <c r="F1280" s="24"/>
      <c r="G1280" s="24"/>
    </row>
    <row r="1281" spans="1:7" ht="15.75">
      <c r="A1281" s="24"/>
      <c r="B1281" s="25"/>
      <c r="C1281" s="24"/>
      <c r="D1281" s="24"/>
      <c r="E1281" s="24"/>
      <c r="F1281" s="24"/>
      <c r="G1281" s="24"/>
    </row>
    <row r="1282" spans="1:7" ht="15.75">
      <c r="A1282" s="24"/>
      <c r="B1282" s="25"/>
      <c r="C1282" s="24"/>
      <c r="D1282" s="24"/>
      <c r="E1282" s="24"/>
      <c r="F1282" s="24"/>
      <c r="G1282" s="24"/>
    </row>
    <row r="1283" spans="1:7" ht="15.75">
      <c r="A1283" s="24"/>
      <c r="B1283" s="25"/>
      <c r="C1283" s="24"/>
      <c r="D1283" s="24"/>
      <c r="E1283" s="24"/>
      <c r="F1283" s="24"/>
      <c r="G1283" s="24"/>
    </row>
    <row r="1284" spans="1:7" ht="15.75">
      <c r="A1284" s="24"/>
      <c r="B1284" s="25"/>
      <c r="C1284" s="24"/>
      <c r="D1284" s="24"/>
      <c r="E1284" s="24"/>
      <c r="F1284" s="24"/>
      <c r="G1284" s="24"/>
    </row>
    <row r="1285" spans="1:7" ht="15.75">
      <c r="A1285" s="24"/>
      <c r="B1285" s="25"/>
      <c r="C1285" s="24"/>
      <c r="D1285" s="24"/>
      <c r="E1285" s="24"/>
      <c r="F1285" s="24"/>
      <c r="G1285" s="24"/>
    </row>
    <row r="1286" spans="1:7" ht="15.75">
      <c r="A1286" s="24"/>
      <c r="B1286" s="25"/>
      <c r="C1286" s="24"/>
      <c r="D1286" s="24"/>
      <c r="E1286" s="24"/>
      <c r="F1286" s="24"/>
      <c r="G1286" s="24"/>
    </row>
    <row r="1287" spans="1:7" ht="15.75">
      <c r="A1287" s="24"/>
      <c r="B1287" s="25"/>
      <c r="C1287" s="24"/>
      <c r="D1287" s="24"/>
      <c r="E1287" s="24"/>
      <c r="F1287" s="24"/>
      <c r="G1287" s="24"/>
    </row>
    <row r="1288" spans="1:7" ht="15.75">
      <c r="A1288" s="24"/>
      <c r="B1288" s="25"/>
      <c r="C1288" s="24"/>
      <c r="D1288" s="24"/>
      <c r="E1288" s="24"/>
      <c r="F1288" s="24"/>
      <c r="G1288" s="24"/>
    </row>
    <row r="1289" spans="1:7" ht="15.75">
      <c r="A1289" s="24"/>
      <c r="B1289" s="25"/>
      <c r="C1289" s="24"/>
      <c r="D1289" s="24"/>
      <c r="E1289" s="24"/>
      <c r="F1289" s="24"/>
      <c r="G1289" s="24"/>
    </row>
    <row r="1290" spans="1:7" ht="15.75">
      <c r="A1290" s="24"/>
      <c r="B1290" s="25"/>
      <c r="C1290" s="24"/>
      <c r="D1290" s="24"/>
      <c r="E1290" s="24"/>
      <c r="F1290" s="24"/>
      <c r="G1290" s="24"/>
    </row>
    <row r="1291" spans="1:7" ht="15.75">
      <c r="A1291" s="24"/>
      <c r="B1291" s="25"/>
      <c r="C1291" s="24"/>
      <c r="D1291" s="24"/>
      <c r="E1291" s="24"/>
      <c r="F1291" s="24"/>
      <c r="G1291" s="24"/>
    </row>
    <row r="1292" spans="1:7" ht="15.75">
      <c r="A1292" s="24"/>
      <c r="B1292" s="25"/>
      <c r="C1292" s="24"/>
      <c r="D1292" s="24"/>
      <c r="E1292" s="24"/>
      <c r="F1292" s="24"/>
      <c r="G1292" s="24"/>
    </row>
    <row r="1293" spans="1:7" ht="15.75">
      <c r="A1293" s="24"/>
      <c r="B1293" s="25"/>
      <c r="C1293" s="24"/>
      <c r="D1293" s="24"/>
      <c r="E1293" s="24"/>
      <c r="F1293" s="24"/>
      <c r="G1293" s="24"/>
    </row>
    <row r="1294" spans="1:7" ht="15.75">
      <c r="A1294" s="24"/>
      <c r="B1294" s="25"/>
      <c r="C1294" s="24"/>
      <c r="D1294" s="24"/>
      <c r="E1294" s="24"/>
      <c r="F1294" s="24"/>
      <c r="G1294" s="24"/>
    </row>
    <row r="1295" spans="1:7" ht="15.75">
      <c r="A1295" s="24"/>
      <c r="B1295" s="25"/>
      <c r="C1295" s="24"/>
      <c r="D1295" s="24"/>
      <c r="E1295" s="24"/>
      <c r="F1295" s="24"/>
      <c r="G1295" s="24"/>
    </row>
    <row r="1296" spans="1:7" ht="15.75">
      <c r="A1296" s="24"/>
      <c r="B1296" s="25"/>
      <c r="C1296" s="24"/>
      <c r="D1296" s="24"/>
      <c r="E1296" s="24"/>
      <c r="F1296" s="24"/>
      <c r="G1296" s="24"/>
    </row>
    <row r="1297" spans="1:7" ht="15.75">
      <c r="A1297" s="24"/>
      <c r="B1297" s="25"/>
      <c r="C1297" s="24"/>
      <c r="D1297" s="24"/>
      <c r="E1297" s="24"/>
      <c r="F1297" s="24"/>
      <c r="G1297" s="24"/>
    </row>
    <row r="1298" spans="1:7" ht="15.75">
      <c r="A1298" s="24"/>
      <c r="B1298" s="25"/>
      <c r="C1298" s="24"/>
      <c r="D1298" s="24"/>
      <c r="E1298" s="24"/>
      <c r="F1298" s="24"/>
      <c r="G1298" s="24"/>
    </row>
    <row r="1299" spans="1:7" ht="15.75">
      <c r="A1299" s="24"/>
      <c r="B1299" s="25"/>
      <c r="C1299" s="24"/>
      <c r="D1299" s="24"/>
      <c r="E1299" s="24"/>
      <c r="F1299" s="24"/>
      <c r="G1299" s="24"/>
    </row>
    <row r="1300" spans="1:7" ht="15.75">
      <c r="A1300" s="24"/>
      <c r="B1300" s="25"/>
      <c r="C1300" s="24"/>
      <c r="D1300" s="24"/>
      <c r="E1300" s="24"/>
      <c r="F1300" s="24"/>
      <c r="G1300" s="24"/>
    </row>
    <row r="1301" spans="1:7" ht="15.75">
      <c r="A1301" s="24"/>
      <c r="B1301" s="25"/>
      <c r="C1301" s="24"/>
      <c r="D1301" s="24"/>
      <c r="E1301" s="24"/>
      <c r="F1301" s="24"/>
      <c r="G1301" s="24"/>
    </row>
    <row r="1302" spans="1:7" ht="15.75">
      <c r="A1302" s="24"/>
      <c r="B1302" s="25"/>
      <c r="C1302" s="24"/>
      <c r="D1302" s="24"/>
      <c r="E1302" s="24"/>
      <c r="F1302" s="24"/>
      <c r="G1302" s="24"/>
    </row>
    <row r="1303" spans="1:7" ht="15.75">
      <c r="A1303" s="24"/>
      <c r="B1303" s="25"/>
      <c r="C1303" s="24"/>
      <c r="D1303" s="24"/>
      <c r="E1303" s="24"/>
      <c r="F1303" s="24"/>
      <c r="G1303" s="24"/>
    </row>
    <row r="1304" spans="1:7" ht="15.75">
      <c r="A1304" s="24"/>
      <c r="B1304" s="25"/>
      <c r="C1304" s="24"/>
      <c r="D1304" s="24"/>
      <c r="E1304" s="24"/>
      <c r="F1304" s="24"/>
      <c r="G1304" s="24"/>
    </row>
    <row r="1305" spans="1:7" ht="15.75">
      <c r="A1305" s="24"/>
      <c r="B1305" s="25"/>
      <c r="C1305" s="24"/>
      <c r="D1305" s="24"/>
      <c r="E1305" s="24"/>
      <c r="F1305" s="24"/>
      <c r="G1305" s="24"/>
    </row>
    <row r="1306" spans="1:7" ht="15.75">
      <c r="A1306" s="24"/>
      <c r="B1306" s="25"/>
      <c r="C1306" s="24"/>
      <c r="D1306" s="24"/>
      <c r="E1306" s="24"/>
      <c r="F1306" s="24"/>
      <c r="G1306" s="24"/>
    </row>
    <row r="1307" spans="1:7" ht="15.75">
      <c r="A1307" s="24"/>
      <c r="B1307" s="25"/>
      <c r="C1307" s="24"/>
      <c r="D1307" s="24"/>
      <c r="E1307" s="24"/>
      <c r="F1307" s="24"/>
      <c r="G1307" s="24"/>
    </row>
    <row r="1308" spans="1:7" ht="15.75">
      <c r="A1308" s="24"/>
      <c r="B1308" s="25"/>
      <c r="C1308" s="24"/>
      <c r="D1308" s="24"/>
      <c r="E1308" s="24"/>
      <c r="F1308" s="24"/>
      <c r="G1308" s="24"/>
    </row>
    <row r="1309" spans="1:7" ht="15.75">
      <c r="A1309" s="24"/>
      <c r="B1309" s="25"/>
      <c r="C1309" s="24"/>
      <c r="D1309" s="24"/>
      <c r="E1309" s="24"/>
      <c r="F1309" s="24"/>
      <c r="G1309" s="24"/>
    </row>
    <row r="1310" spans="1:7" ht="15.75">
      <c r="A1310" s="24"/>
      <c r="B1310" s="25"/>
      <c r="C1310" s="24"/>
      <c r="D1310" s="24"/>
      <c r="E1310" s="24"/>
      <c r="F1310" s="24"/>
      <c r="G1310" s="24"/>
    </row>
    <row r="1311" spans="1:7" ht="15.75">
      <c r="A1311" s="24"/>
      <c r="B1311" s="25"/>
      <c r="C1311" s="24"/>
      <c r="D1311" s="24"/>
      <c r="E1311" s="24"/>
      <c r="F1311" s="24"/>
      <c r="G1311" s="24"/>
    </row>
    <row r="1312" spans="1:7" ht="15.75">
      <c r="A1312" s="24"/>
      <c r="B1312" s="25"/>
      <c r="C1312" s="24"/>
      <c r="D1312" s="24"/>
      <c r="E1312" s="24"/>
      <c r="F1312" s="24"/>
      <c r="G1312" s="24"/>
    </row>
    <row r="1313" spans="1:7" ht="15.75">
      <c r="A1313" s="24"/>
      <c r="B1313" s="25"/>
      <c r="C1313" s="24"/>
      <c r="D1313" s="24"/>
      <c r="E1313" s="24"/>
      <c r="F1313" s="24"/>
      <c r="G1313" s="24"/>
    </row>
    <row r="1314" spans="1:7" ht="15.75">
      <c r="A1314" s="24"/>
      <c r="B1314" s="25"/>
      <c r="C1314" s="24"/>
      <c r="D1314" s="24"/>
      <c r="E1314" s="24"/>
      <c r="F1314" s="24"/>
      <c r="G1314" s="24"/>
    </row>
    <row r="1315" spans="1:7" ht="15.75">
      <c r="A1315" s="24"/>
      <c r="B1315" s="25"/>
      <c r="C1315" s="24"/>
      <c r="D1315" s="24"/>
      <c r="E1315" s="24"/>
      <c r="F1315" s="24"/>
      <c r="G1315" s="24"/>
    </row>
    <row r="1316" spans="1:7" ht="15.75">
      <c r="A1316" s="24"/>
      <c r="B1316" s="25"/>
      <c r="C1316" s="24"/>
      <c r="D1316" s="24"/>
      <c r="E1316" s="24"/>
      <c r="F1316" s="24"/>
      <c r="G1316" s="24"/>
    </row>
    <row r="1317" spans="1:7" ht="15.75">
      <c r="A1317" s="24"/>
      <c r="B1317" s="25"/>
      <c r="C1317" s="24"/>
      <c r="D1317" s="24"/>
      <c r="E1317" s="24"/>
      <c r="F1317" s="24"/>
      <c r="G1317" s="24"/>
    </row>
    <row r="1318" spans="1:7" ht="15.75">
      <c r="A1318" s="24"/>
      <c r="B1318" s="25"/>
      <c r="C1318" s="24"/>
      <c r="D1318" s="24"/>
      <c r="E1318" s="24"/>
      <c r="F1318" s="24"/>
      <c r="G1318" s="24"/>
    </row>
    <row r="1319" spans="1:7" ht="15.75">
      <c r="A1319" s="24"/>
      <c r="B1319" s="25"/>
      <c r="C1319" s="24"/>
      <c r="D1319" s="24"/>
      <c r="E1319" s="24"/>
      <c r="F1319" s="24"/>
      <c r="G1319" s="24"/>
    </row>
    <row r="1320" spans="1:7" ht="15.75">
      <c r="A1320" s="24"/>
      <c r="B1320" s="25"/>
      <c r="C1320" s="24"/>
      <c r="D1320" s="24"/>
      <c r="E1320" s="24"/>
      <c r="F1320" s="24"/>
      <c r="G1320" s="24"/>
    </row>
    <row r="1321" spans="1:7" ht="15.75">
      <c r="A1321" s="24"/>
      <c r="B1321" s="25"/>
      <c r="C1321" s="24"/>
      <c r="D1321" s="24"/>
      <c r="E1321" s="24"/>
      <c r="F1321" s="24"/>
      <c r="G1321" s="24"/>
    </row>
    <row r="1322" spans="1:7" ht="15.75">
      <c r="A1322" s="24"/>
      <c r="B1322" s="25"/>
      <c r="C1322" s="24"/>
      <c r="D1322" s="24"/>
      <c r="E1322" s="24"/>
      <c r="F1322" s="24"/>
      <c r="G1322" s="24"/>
    </row>
    <row r="1323" spans="1:7" ht="15.75">
      <c r="A1323" s="24"/>
      <c r="B1323" s="25"/>
      <c r="C1323" s="24"/>
      <c r="D1323" s="24"/>
      <c r="E1323" s="24"/>
      <c r="F1323" s="24"/>
      <c r="G1323" s="24"/>
    </row>
    <row r="1324" spans="1:7" ht="15.75">
      <c r="A1324" s="24"/>
      <c r="B1324" s="25"/>
      <c r="C1324" s="24"/>
      <c r="D1324" s="24"/>
      <c r="E1324" s="24"/>
      <c r="F1324" s="24"/>
      <c r="G1324" s="24"/>
    </row>
    <row r="1325" spans="1:7" ht="15.75">
      <c r="A1325" s="24"/>
      <c r="B1325" s="25"/>
      <c r="C1325" s="24"/>
      <c r="D1325" s="24"/>
      <c r="E1325" s="24"/>
      <c r="F1325" s="24"/>
      <c r="G1325" s="24"/>
    </row>
    <row r="1326" spans="1:7" ht="15.75">
      <c r="A1326" s="24"/>
      <c r="B1326" s="25"/>
      <c r="C1326" s="24"/>
      <c r="D1326" s="24"/>
      <c r="E1326" s="24"/>
      <c r="F1326" s="24"/>
      <c r="G1326" s="24"/>
    </row>
    <row r="1327" spans="1:7" ht="15.75">
      <c r="A1327" s="24"/>
      <c r="B1327" s="25"/>
      <c r="C1327" s="24"/>
      <c r="D1327" s="24"/>
      <c r="E1327" s="24"/>
      <c r="F1327" s="24"/>
      <c r="G1327" s="24"/>
    </row>
    <row r="1328" spans="1:7" ht="15.75">
      <c r="A1328" s="24"/>
      <c r="B1328" s="25"/>
      <c r="C1328" s="24"/>
      <c r="D1328" s="24"/>
      <c r="E1328" s="24"/>
      <c r="F1328" s="24"/>
      <c r="G1328" s="24"/>
    </row>
    <row r="1329" spans="1:7" ht="15.75">
      <c r="A1329" s="24"/>
      <c r="B1329" s="25"/>
      <c r="C1329" s="24"/>
      <c r="D1329" s="24"/>
      <c r="E1329" s="24"/>
      <c r="F1329" s="24"/>
      <c r="G1329" s="24"/>
    </row>
    <row r="1330" spans="1:7" ht="15.75">
      <c r="A1330" s="24"/>
      <c r="B1330" s="25"/>
      <c r="C1330" s="24"/>
      <c r="D1330" s="24"/>
      <c r="E1330" s="24"/>
      <c r="F1330" s="24"/>
      <c r="G1330" s="24"/>
    </row>
    <row r="1331" spans="1:7" ht="15.75">
      <c r="A1331" s="24"/>
      <c r="B1331" s="25"/>
      <c r="C1331" s="24"/>
      <c r="D1331" s="24"/>
      <c r="E1331" s="24"/>
      <c r="F1331" s="24"/>
      <c r="G1331" s="24"/>
    </row>
    <row r="1332" spans="1:7" ht="15.75">
      <c r="A1332" s="24"/>
      <c r="B1332" s="25"/>
      <c r="C1332" s="24"/>
      <c r="D1332" s="24"/>
      <c r="E1332" s="24"/>
      <c r="F1332" s="24"/>
      <c r="G1332" s="24"/>
    </row>
    <row r="1333" spans="1:7" ht="15.75">
      <c r="A1333" s="24"/>
      <c r="B1333" s="25"/>
      <c r="C1333" s="24"/>
      <c r="D1333" s="24"/>
      <c r="E1333" s="24"/>
      <c r="F1333" s="24"/>
      <c r="G1333" s="24"/>
    </row>
    <row r="1334" spans="1:7" ht="15.75">
      <c r="A1334" s="24"/>
      <c r="B1334" s="25"/>
      <c r="C1334" s="24"/>
      <c r="D1334" s="24"/>
      <c r="E1334" s="24"/>
      <c r="F1334" s="24"/>
      <c r="G1334" s="24"/>
    </row>
    <row r="1335" spans="1:7" ht="15.75">
      <c r="A1335" s="24"/>
      <c r="B1335" s="25"/>
      <c r="C1335" s="24"/>
      <c r="D1335" s="24"/>
      <c r="E1335" s="24"/>
      <c r="F1335" s="24"/>
      <c r="G1335" s="24"/>
    </row>
    <row r="1336" spans="1:7" ht="15.75">
      <c r="A1336" s="24"/>
      <c r="B1336" s="25"/>
      <c r="C1336" s="24"/>
      <c r="D1336" s="24"/>
      <c r="E1336" s="24"/>
      <c r="F1336" s="24"/>
      <c r="G1336" s="24"/>
    </row>
    <row r="1337" spans="1:7" ht="15.75">
      <c r="A1337" s="24"/>
      <c r="B1337" s="25"/>
      <c r="C1337" s="24"/>
      <c r="D1337" s="24"/>
      <c r="E1337" s="24"/>
      <c r="F1337" s="24"/>
      <c r="G1337" s="24"/>
    </row>
    <row r="1338" spans="1:7" ht="15.75">
      <c r="A1338" s="24"/>
      <c r="B1338" s="25"/>
      <c r="C1338" s="24"/>
      <c r="D1338" s="24"/>
      <c r="E1338" s="24"/>
      <c r="F1338" s="24"/>
      <c r="G1338" s="24"/>
    </row>
    <row r="1339" spans="1:7" ht="15.75">
      <c r="A1339" s="24"/>
      <c r="B1339" s="25"/>
      <c r="C1339" s="24"/>
      <c r="D1339" s="24"/>
      <c r="E1339" s="24"/>
      <c r="F1339" s="24"/>
      <c r="G1339" s="24"/>
    </row>
    <row r="1340" spans="1:7" ht="15.75">
      <c r="A1340" s="24"/>
      <c r="B1340" s="25"/>
      <c r="C1340" s="24"/>
      <c r="D1340" s="24"/>
      <c r="E1340" s="24"/>
      <c r="F1340" s="24"/>
      <c r="G1340" s="24"/>
    </row>
    <row r="1341" spans="1:7" ht="15.75">
      <c r="A1341" s="24"/>
      <c r="B1341" s="25"/>
      <c r="C1341" s="24"/>
      <c r="D1341" s="24"/>
      <c r="E1341" s="24"/>
      <c r="F1341" s="24"/>
      <c r="G1341" s="24"/>
    </row>
    <row r="1342" spans="1:7" ht="15.75">
      <c r="A1342" s="24"/>
      <c r="B1342" s="25"/>
      <c r="C1342" s="24"/>
      <c r="D1342" s="24"/>
      <c r="E1342" s="24"/>
      <c r="F1342" s="24"/>
      <c r="G1342" s="24"/>
    </row>
    <row r="1343" spans="1:7" ht="15.75">
      <c r="A1343" s="24"/>
      <c r="B1343" s="25"/>
      <c r="C1343" s="24"/>
      <c r="D1343" s="24"/>
      <c r="E1343" s="24"/>
      <c r="F1343" s="24"/>
      <c r="G1343" s="24"/>
    </row>
    <row r="1344" spans="1:7" ht="15.75">
      <c r="A1344" s="24"/>
      <c r="B1344" s="25"/>
      <c r="C1344" s="24"/>
      <c r="D1344" s="24"/>
      <c r="E1344" s="24"/>
      <c r="F1344" s="24"/>
      <c r="G1344" s="24"/>
    </row>
    <row r="1345" spans="1:7" ht="15.75">
      <c r="A1345" s="24"/>
      <c r="B1345" s="25"/>
      <c r="C1345" s="24"/>
      <c r="D1345" s="24"/>
      <c r="E1345" s="24"/>
      <c r="F1345" s="24"/>
      <c r="G1345" s="24"/>
    </row>
    <row r="1346" spans="1:7" ht="15.75">
      <c r="A1346" s="24"/>
      <c r="B1346" s="25"/>
      <c r="C1346" s="24"/>
      <c r="D1346" s="24"/>
      <c r="E1346" s="24"/>
      <c r="F1346" s="24"/>
      <c r="G1346" s="24"/>
    </row>
    <row r="1347" spans="1:7" ht="15.75">
      <c r="A1347" s="24"/>
      <c r="B1347" s="25"/>
      <c r="C1347" s="24"/>
      <c r="D1347" s="24"/>
      <c r="E1347" s="24"/>
      <c r="F1347" s="24"/>
      <c r="G1347" s="24"/>
    </row>
    <row r="1348" spans="1:7" ht="15.75">
      <c r="A1348" s="24"/>
      <c r="B1348" s="25"/>
      <c r="C1348" s="24"/>
      <c r="D1348" s="24"/>
      <c r="E1348" s="24"/>
      <c r="F1348" s="24"/>
      <c r="G1348" s="24"/>
    </row>
    <row r="1349" spans="1:7" ht="15.75">
      <c r="A1349" s="24"/>
      <c r="B1349" s="25"/>
      <c r="C1349" s="24"/>
      <c r="D1349" s="24"/>
      <c r="E1349" s="24"/>
      <c r="F1349" s="24"/>
      <c r="G1349" s="24"/>
    </row>
    <row r="1350" spans="1:7" ht="15.75">
      <c r="A1350" s="24"/>
      <c r="B1350" s="25"/>
      <c r="C1350" s="24"/>
      <c r="D1350" s="24"/>
      <c r="E1350" s="24"/>
      <c r="F1350" s="24"/>
      <c r="G1350" s="24"/>
    </row>
    <row r="1351" spans="1:7" ht="15.75">
      <c r="A1351" s="24"/>
      <c r="B1351" s="25"/>
      <c r="C1351" s="24"/>
      <c r="D1351" s="24"/>
      <c r="E1351" s="24"/>
      <c r="F1351" s="24"/>
      <c r="G1351" s="24"/>
    </row>
    <row r="1352" spans="1:7" ht="15.75">
      <c r="A1352" s="24"/>
      <c r="B1352" s="25"/>
      <c r="C1352" s="24"/>
      <c r="D1352" s="24"/>
      <c r="E1352" s="24"/>
      <c r="F1352" s="24"/>
      <c r="G1352" s="24"/>
    </row>
    <row r="1353" spans="1:7" ht="15.75">
      <c r="A1353" s="24"/>
      <c r="B1353" s="25"/>
      <c r="C1353" s="24"/>
      <c r="D1353" s="24"/>
      <c r="E1353" s="24"/>
      <c r="F1353" s="24"/>
      <c r="G1353" s="24"/>
    </row>
    <row r="1354" spans="1:7" ht="15.75">
      <c r="A1354" s="24"/>
      <c r="B1354" s="25"/>
      <c r="C1354" s="24"/>
      <c r="D1354" s="24"/>
      <c r="E1354" s="24"/>
      <c r="F1354" s="24"/>
      <c r="G1354" s="24"/>
    </row>
    <row r="1355" spans="1:7" ht="15.75">
      <c r="A1355" s="24"/>
      <c r="B1355" s="25"/>
      <c r="C1355" s="24"/>
      <c r="D1355" s="24"/>
      <c r="E1355" s="24"/>
      <c r="F1355" s="24"/>
      <c r="G1355" s="24"/>
    </row>
    <row r="1356" spans="1:7" ht="15.75">
      <c r="A1356" s="24"/>
      <c r="B1356" s="25"/>
      <c r="C1356" s="24"/>
      <c r="D1356" s="24"/>
      <c r="E1356" s="24"/>
      <c r="F1356" s="24"/>
      <c r="G1356" s="24"/>
    </row>
    <row r="1357" spans="1:7" ht="15.75">
      <c r="A1357" s="24"/>
      <c r="B1357" s="25"/>
      <c r="C1357" s="24"/>
      <c r="D1357" s="24"/>
      <c r="E1357" s="24"/>
      <c r="F1357" s="24"/>
      <c r="G1357" s="24"/>
    </row>
    <row r="1358" spans="1:7" ht="15.75">
      <c r="A1358" s="24"/>
      <c r="B1358" s="25"/>
      <c r="C1358" s="24"/>
      <c r="D1358" s="24"/>
      <c r="E1358" s="24"/>
      <c r="F1358" s="24"/>
      <c r="G1358" s="24"/>
    </row>
    <row r="1359" spans="1:7" ht="15.75">
      <c r="A1359" s="24"/>
      <c r="B1359" s="25"/>
      <c r="C1359" s="24"/>
      <c r="D1359" s="24"/>
      <c r="E1359" s="24"/>
      <c r="F1359" s="24"/>
      <c r="G1359" s="24"/>
    </row>
    <row r="1360" spans="1:7" ht="15.75">
      <c r="A1360" s="24"/>
      <c r="B1360" s="25"/>
      <c r="C1360" s="24"/>
      <c r="D1360" s="24"/>
      <c r="E1360" s="24"/>
      <c r="F1360" s="24"/>
      <c r="G1360" s="24"/>
    </row>
    <row r="1361" spans="1:3" ht="15.75">
      <c r="A1361" s="4"/>
      <c r="B1361" s="5"/>
      <c r="C1361" s="4"/>
    </row>
    <row r="1362" spans="1:3" ht="15.75">
      <c r="A1362" s="4"/>
      <c r="B1362" s="5"/>
      <c r="C1362" s="4"/>
    </row>
    <row r="1363" spans="1:3" ht="15.75">
      <c r="A1363" s="4"/>
      <c r="B1363" s="5"/>
      <c r="C1363" s="4"/>
    </row>
    <row r="1364" spans="1:3" ht="15.75">
      <c r="A1364" s="4"/>
      <c r="B1364" s="5"/>
      <c r="C1364" s="4"/>
    </row>
    <row r="1365" spans="1:3" ht="15.75">
      <c r="A1365" s="4"/>
      <c r="B1365" s="5"/>
      <c r="C1365" s="4"/>
    </row>
    <row r="1366" spans="1:3" ht="15.75">
      <c r="A1366" s="4"/>
      <c r="B1366" s="5"/>
      <c r="C1366" s="4"/>
    </row>
    <row r="1367" spans="1:3" ht="15.75">
      <c r="A1367" s="4"/>
      <c r="B1367" s="5"/>
      <c r="C1367" s="4"/>
    </row>
    <row r="1368" spans="1:3" ht="15.75">
      <c r="A1368" s="4"/>
      <c r="B1368" s="5"/>
      <c r="C1368" s="4"/>
    </row>
    <row r="1369" spans="1:3" ht="15.75">
      <c r="A1369" s="4"/>
      <c r="B1369" s="5"/>
      <c r="C1369" s="4"/>
    </row>
    <row r="1370" spans="1:3" ht="15.75">
      <c r="A1370" s="4"/>
      <c r="B1370" s="5"/>
      <c r="C1370" s="4"/>
    </row>
    <row r="1371" spans="1:3" ht="15.75">
      <c r="A1371" s="4"/>
      <c r="B1371" s="5"/>
      <c r="C1371" s="4"/>
    </row>
    <row r="1372" spans="1:3" ht="15.75">
      <c r="A1372" s="4"/>
      <c r="B1372" s="5"/>
      <c r="C1372" s="4"/>
    </row>
    <row r="1373" spans="1:3" ht="15.75">
      <c r="A1373" s="4"/>
      <c r="B1373" s="5"/>
      <c r="C1373" s="4"/>
    </row>
    <row r="1374" spans="1:3" ht="15.75">
      <c r="A1374" s="4"/>
      <c r="B1374" s="5"/>
      <c r="C1374" s="4"/>
    </row>
    <row r="1375" spans="1:3" ht="15.75">
      <c r="A1375" s="4"/>
      <c r="B1375" s="5"/>
      <c r="C1375" s="4"/>
    </row>
    <row r="1376" spans="1:3" ht="15.75">
      <c r="A1376" s="4"/>
      <c r="B1376" s="5"/>
      <c r="C1376" s="4"/>
    </row>
    <row r="1377" spans="1:3" ht="15.75">
      <c r="A1377" s="4"/>
      <c r="B1377" s="5"/>
      <c r="C1377" s="4"/>
    </row>
    <row r="1378" spans="1:3" ht="15.75">
      <c r="A1378" s="4"/>
      <c r="B1378" s="5"/>
      <c r="C1378" s="4"/>
    </row>
    <row r="1379" spans="1:3" ht="15.75">
      <c r="A1379" s="4"/>
      <c r="B1379" s="5"/>
      <c r="C1379" s="4"/>
    </row>
    <row r="1380" spans="1:3" ht="15.75">
      <c r="A1380" s="4"/>
      <c r="B1380" s="5"/>
      <c r="C1380" s="4"/>
    </row>
    <row r="1381" spans="1:3" ht="15.75">
      <c r="A1381" s="4"/>
      <c r="B1381" s="5"/>
      <c r="C1381" s="4"/>
    </row>
    <row r="1382" spans="1:3" ht="15.75">
      <c r="A1382" s="4"/>
      <c r="B1382" s="5"/>
      <c r="C1382" s="4"/>
    </row>
    <row r="1383" spans="1:3" ht="15.75">
      <c r="A1383" s="4"/>
      <c r="B1383" s="5"/>
      <c r="C1383" s="4"/>
    </row>
    <row r="1384" spans="1:3" ht="15.75">
      <c r="A1384" s="4"/>
      <c r="B1384" s="5"/>
      <c r="C1384" s="4"/>
    </row>
    <row r="1385" spans="1:3" ht="15.75">
      <c r="A1385" s="4"/>
      <c r="B1385" s="5"/>
      <c r="C1385" s="4"/>
    </row>
    <row r="1386" spans="1:3" ht="15.75">
      <c r="A1386" s="4"/>
      <c r="B1386" s="5"/>
      <c r="C1386" s="4"/>
    </row>
    <row r="1387" spans="1:3" ht="15.75">
      <c r="A1387" s="4"/>
      <c r="B1387" s="5"/>
      <c r="C1387" s="4"/>
    </row>
    <row r="1388" spans="1:3" ht="15.75">
      <c r="A1388" s="4"/>
      <c r="B1388" s="5"/>
      <c r="C1388" s="4"/>
    </row>
    <row r="1389" spans="1:3" ht="15.75">
      <c r="A1389" s="4"/>
      <c r="B1389" s="5"/>
      <c r="C1389" s="4"/>
    </row>
    <row r="1390" spans="1:3" ht="15.75">
      <c r="A1390" s="4"/>
      <c r="B1390" s="5"/>
      <c r="C1390" s="4"/>
    </row>
    <row r="1391" spans="1:3" ht="15.75">
      <c r="A1391" s="4"/>
      <c r="B1391" s="5"/>
      <c r="C1391" s="4"/>
    </row>
    <row r="1392" spans="1:3" ht="15.75">
      <c r="A1392" s="4"/>
      <c r="B1392" s="5"/>
      <c r="C1392" s="4"/>
    </row>
    <row r="1393" spans="1:3" ht="15.75">
      <c r="A1393" s="4"/>
      <c r="B1393" s="5"/>
      <c r="C1393" s="4"/>
    </row>
    <row r="1394" spans="1:3" ht="15.75">
      <c r="A1394" s="4"/>
      <c r="B1394" s="5"/>
      <c r="C1394" s="4"/>
    </row>
    <row r="1395" spans="1:3" ht="15.75">
      <c r="A1395" s="4"/>
      <c r="B1395" s="5"/>
      <c r="C1395" s="4"/>
    </row>
    <row r="1396" spans="1:3" ht="15.75">
      <c r="A1396" s="4"/>
      <c r="B1396" s="5"/>
      <c r="C1396" s="4"/>
    </row>
    <row r="1397" spans="1:3" ht="15.75">
      <c r="A1397" s="4"/>
      <c r="B1397" s="5"/>
      <c r="C1397" s="4"/>
    </row>
    <row r="1398" spans="1:3" ht="15.75">
      <c r="A1398" s="4"/>
      <c r="B1398" s="5"/>
      <c r="C1398" s="4"/>
    </row>
    <row r="1399" spans="1:3" ht="15.75">
      <c r="A1399" s="4"/>
      <c r="B1399" s="5"/>
      <c r="C1399" s="4"/>
    </row>
    <row r="1400" spans="1:3" ht="15.75">
      <c r="A1400" s="4"/>
      <c r="B1400" s="5"/>
      <c r="C1400" s="4"/>
    </row>
    <row r="1401" spans="1:3" ht="15.75">
      <c r="A1401" s="4"/>
      <c r="B1401" s="5"/>
      <c r="C1401" s="4"/>
    </row>
    <row r="1402" spans="1:3" ht="15.75">
      <c r="A1402" s="4"/>
      <c r="B1402" s="5"/>
      <c r="C1402" s="4"/>
    </row>
    <row r="1403" spans="1:3" ht="15.75">
      <c r="A1403" s="4"/>
      <c r="B1403" s="5"/>
      <c r="C1403" s="4"/>
    </row>
    <row r="1404" spans="1:3" ht="15.75">
      <c r="A1404" s="4"/>
      <c r="B1404" s="5"/>
      <c r="C1404" s="4"/>
    </row>
    <row r="1405" spans="1:3" ht="15.75">
      <c r="A1405" s="4"/>
      <c r="B1405" s="5"/>
      <c r="C1405" s="4"/>
    </row>
    <row r="1406" spans="1:3" ht="15.75">
      <c r="A1406" s="4"/>
      <c r="B1406" s="5"/>
      <c r="C1406" s="4"/>
    </row>
    <row r="1407" spans="1:3" ht="15.75">
      <c r="A1407" s="4"/>
      <c r="B1407" s="5"/>
      <c r="C1407" s="4"/>
    </row>
    <row r="1408" spans="1:3" ht="15.75">
      <c r="A1408" s="4"/>
      <c r="B1408" s="5"/>
      <c r="C1408" s="4"/>
    </row>
    <row r="1409" spans="1:3" ht="15.75">
      <c r="A1409" s="4"/>
      <c r="B1409" s="5"/>
      <c r="C1409" s="4"/>
    </row>
    <row r="1410" spans="1:3" ht="15.75">
      <c r="A1410" s="4"/>
      <c r="B1410" s="5"/>
      <c r="C1410" s="4"/>
    </row>
    <row r="1411" spans="1:3" ht="15.75">
      <c r="A1411" s="4"/>
      <c r="B1411" s="5"/>
      <c r="C1411" s="4"/>
    </row>
    <row r="1412" spans="1:3" ht="15.75">
      <c r="A1412" s="4"/>
      <c r="B1412" s="5"/>
      <c r="C1412" s="4"/>
    </row>
    <row r="1413" spans="1:3" ht="15.75">
      <c r="A1413" s="4"/>
      <c r="B1413" s="5"/>
      <c r="C1413" s="4"/>
    </row>
    <row r="1414" spans="1:3" ht="15.75">
      <c r="A1414" s="4"/>
      <c r="B1414" s="5"/>
      <c r="C1414" s="4"/>
    </row>
    <row r="1415" spans="1:3" ht="15.75">
      <c r="A1415" s="4"/>
      <c r="B1415" s="5"/>
      <c r="C1415" s="4"/>
    </row>
    <row r="1416" spans="1:3" ht="15.75">
      <c r="A1416" s="4"/>
      <c r="B1416" s="5"/>
      <c r="C1416" s="4"/>
    </row>
    <row r="1417" spans="1:3" ht="15.75">
      <c r="A1417" s="4"/>
      <c r="B1417" s="5"/>
      <c r="C1417" s="4"/>
    </row>
    <row r="1418" spans="1:3" ht="15.75">
      <c r="A1418" s="4"/>
      <c r="B1418" s="5"/>
      <c r="C1418" s="4"/>
    </row>
    <row r="1419" spans="1:3" ht="15.75">
      <c r="A1419" s="4"/>
      <c r="B1419" s="5"/>
      <c r="C1419" s="4"/>
    </row>
    <row r="1420" spans="1:3" ht="15.75">
      <c r="A1420" s="4"/>
      <c r="B1420" s="5"/>
      <c r="C1420" s="4"/>
    </row>
    <row r="1421" spans="1:3" ht="15.75">
      <c r="A1421" s="4"/>
      <c r="B1421" s="5"/>
      <c r="C1421" s="4"/>
    </row>
    <row r="1422" spans="1:3" ht="15.75">
      <c r="A1422" s="4"/>
      <c r="B1422" s="5"/>
      <c r="C1422" s="4"/>
    </row>
    <row r="1423" spans="1:3" ht="15.75">
      <c r="A1423" s="4"/>
      <c r="B1423" s="5"/>
      <c r="C1423" s="4"/>
    </row>
    <row r="1424" spans="1:3" ht="15.75">
      <c r="A1424" s="4"/>
      <c r="B1424" s="5"/>
      <c r="C1424" s="4"/>
    </row>
    <row r="1425" spans="1:3" ht="15.75">
      <c r="A1425" s="4"/>
      <c r="B1425" s="5"/>
      <c r="C1425" s="4"/>
    </row>
    <row r="1426" spans="1:3" ht="15.75">
      <c r="A1426" s="4"/>
      <c r="B1426" s="5"/>
      <c r="C1426" s="4"/>
    </row>
    <row r="1427" spans="1:3" ht="15.75">
      <c r="A1427" s="4"/>
      <c r="B1427" s="5"/>
      <c r="C1427" s="4"/>
    </row>
    <row r="1428" spans="1:3" ht="15.75">
      <c r="A1428" s="4"/>
      <c r="B1428" s="5"/>
      <c r="C1428" s="4"/>
    </row>
    <row r="1429" spans="1:3" ht="15.75">
      <c r="A1429" s="4"/>
      <c r="B1429" s="5"/>
      <c r="C1429" s="4"/>
    </row>
    <row r="1430" spans="1:3" ht="15.75">
      <c r="A1430" s="4"/>
      <c r="B1430" s="5"/>
      <c r="C1430" s="4"/>
    </row>
    <row r="1431" spans="1:3" ht="15.75">
      <c r="A1431" s="4"/>
      <c r="B1431" s="5"/>
      <c r="C1431" s="4"/>
    </row>
    <row r="1432" spans="1:3" ht="15.75">
      <c r="A1432" s="4"/>
      <c r="B1432" s="5"/>
      <c r="C1432" s="4"/>
    </row>
    <row r="1433" spans="1:3" ht="15.75">
      <c r="A1433" s="4"/>
      <c r="B1433" s="5"/>
      <c r="C1433" s="4"/>
    </row>
    <row r="1434" spans="1:3" ht="15.75">
      <c r="A1434" s="4"/>
      <c r="B1434" s="5"/>
      <c r="C1434" s="4"/>
    </row>
    <row r="1435" spans="1:3" ht="15.75">
      <c r="A1435" s="4"/>
      <c r="B1435" s="5"/>
      <c r="C1435" s="4"/>
    </row>
    <row r="1436" spans="1:3" ht="15.75">
      <c r="A1436" s="4"/>
      <c r="B1436" s="5"/>
      <c r="C1436" s="4"/>
    </row>
    <row r="1437" spans="1:3" ht="15.75">
      <c r="A1437" s="4"/>
      <c r="B1437" s="5"/>
      <c r="C1437" s="4"/>
    </row>
    <row r="1438" spans="1:3" ht="15.75">
      <c r="A1438" s="4"/>
      <c r="B1438" s="5"/>
      <c r="C1438" s="4"/>
    </row>
    <row r="1439" spans="1:3" ht="15.75">
      <c r="A1439" s="4"/>
      <c r="B1439" s="5"/>
      <c r="C1439" s="4"/>
    </row>
    <row r="1440" spans="1:3" ht="15.75">
      <c r="A1440" s="4"/>
      <c r="B1440" s="5"/>
      <c r="C1440" s="4"/>
    </row>
    <row r="1441" spans="1:3" ht="15.75">
      <c r="A1441" s="4"/>
      <c r="B1441" s="5"/>
      <c r="C1441" s="4"/>
    </row>
    <row r="1442" spans="1:3" ht="15.75">
      <c r="A1442" s="4"/>
      <c r="B1442" s="5"/>
      <c r="C1442" s="4"/>
    </row>
    <row r="1443" spans="1:3" ht="15.75">
      <c r="A1443" s="4"/>
      <c r="B1443" s="5"/>
      <c r="C1443" s="4"/>
    </row>
    <row r="1444" spans="1:3" ht="15.75">
      <c r="A1444" s="4"/>
      <c r="B1444" s="5"/>
      <c r="C1444" s="4"/>
    </row>
    <row r="1445" spans="1:3" ht="15.75">
      <c r="A1445" s="4"/>
      <c r="B1445" s="5"/>
      <c r="C1445" s="4"/>
    </row>
    <row r="1446" spans="1:3" ht="15.75">
      <c r="A1446" s="4"/>
      <c r="B1446" s="5"/>
      <c r="C1446" s="4"/>
    </row>
    <row r="1447" spans="1:3" ht="15.75">
      <c r="A1447" s="4"/>
      <c r="B1447" s="5"/>
      <c r="C1447" s="4"/>
    </row>
    <row r="1448" spans="1:3" ht="15.75">
      <c r="A1448" s="4"/>
      <c r="B1448" s="5"/>
      <c r="C1448" s="4"/>
    </row>
    <row r="1449" spans="1:3" ht="15.75">
      <c r="A1449" s="4"/>
      <c r="B1449" s="5"/>
      <c r="C1449" s="4"/>
    </row>
    <row r="1450" spans="1:3" ht="15.75">
      <c r="A1450" s="4"/>
      <c r="B1450" s="5"/>
      <c r="C1450" s="4"/>
    </row>
    <row r="1451" spans="1:3" ht="15.75">
      <c r="A1451" s="4"/>
      <c r="B1451" s="5"/>
      <c r="C1451" s="4"/>
    </row>
    <row r="1452" spans="1:3" ht="15.75">
      <c r="A1452" s="4"/>
      <c r="B1452" s="5"/>
      <c r="C1452" s="4"/>
    </row>
    <row r="1453" spans="1:3" ht="15.75">
      <c r="A1453" s="4"/>
      <c r="B1453" s="5"/>
      <c r="C1453" s="4"/>
    </row>
    <row r="1454" spans="1:3" ht="15.75">
      <c r="A1454" s="4"/>
      <c r="B1454" s="5"/>
      <c r="C1454" s="4"/>
    </row>
    <row r="1455" spans="1:3" ht="15.75">
      <c r="A1455" s="4"/>
      <c r="B1455" s="5"/>
      <c r="C1455" s="4"/>
    </row>
    <row r="1456" spans="1:3" ht="15.75">
      <c r="A1456" s="4"/>
      <c r="B1456" s="5"/>
      <c r="C1456" s="4"/>
    </row>
    <row r="1457" spans="1:3" ht="15.75">
      <c r="A1457" s="4"/>
      <c r="B1457" s="5"/>
      <c r="C1457" s="4"/>
    </row>
    <row r="1458" spans="1:3" ht="15.75">
      <c r="A1458" s="4"/>
      <c r="B1458" s="5"/>
      <c r="C1458" s="4"/>
    </row>
    <row r="1459" spans="1:3" ht="15.75">
      <c r="A1459" s="4"/>
      <c r="B1459" s="5"/>
      <c r="C1459" s="4"/>
    </row>
    <row r="1460" spans="1:3" ht="15.75">
      <c r="A1460" s="4"/>
      <c r="B1460" s="5"/>
      <c r="C1460" s="4"/>
    </row>
    <row r="1461" spans="1:3" ht="15.75">
      <c r="A1461" s="4"/>
      <c r="B1461" s="5"/>
      <c r="C1461" s="4"/>
    </row>
    <row r="1462" spans="1:3" ht="15.75">
      <c r="A1462" s="4"/>
      <c r="B1462" s="5"/>
      <c r="C1462" s="4"/>
    </row>
    <row r="1463" spans="1:3" ht="15.75">
      <c r="A1463" s="4"/>
      <c r="B1463" s="5"/>
      <c r="C1463" s="4"/>
    </row>
    <row r="1464" spans="1:3" ht="15.75">
      <c r="A1464" s="4"/>
      <c r="B1464" s="5"/>
      <c r="C1464" s="4"/>
    </row>
    <row r="1465" spans="1:3" ht="15.75">
      <c r="A1465" s="4"/>
      <c r="B1465" s="5"/>
      <c r="C1465" s="4"/>
    </row>
    <row r="1466" spans="1:3" ht="15.75">
      <c r="A1466" s="4"/>
      <c r="B1466" s="5"/>
      <c r="C1466" s="4"/>
    </row>
    <row r="1467" spans="1:3" ht="15.75">
      <c r="A1467" s="4"/>
      <c r="B1467" s="5"/>
      <c r="C1467" s="4"/>
    </row>
    <row r="1468" spans="1:3" ht="15.75">
      <c r="A1468" s="4"/>
      <c r="B1468" s="5"/>
      <c r="C1468" s="4"/>
    </row>
    <row r="1469" spans="1:3" ht="15.75">
      <c r="A1469" s="4"/>
      <c r="B1469" s="5"/>
      <c r="C1469" s="4"/>
    </row>
    <row r="1470" spans="1:3" ht="15.75">
      <c r="A1470" s="4"/>
      <c r="B1470" s="5"/>
      <c r="C1470" s="4"/>
    </row>
    <row r="1471" spans="1:3" ht="15.75">
      <c r="A1471" s="4"/>
      <c r="B1471" s="5"/>
      <c r="C1471" s="4"/>
    </row>
    <row r="1472" spans="1:3" ht="15.75">
      <c r="A1472" s="4"/>
      <c r="B1472" s="5"/>
      <c r="C1472" s="4"/>
    </row>
    <row r="1473" spans="1:3" ht="15.75">
      <c r="A1473" s="4"/>
      <c r="B1473" s="5"/>
      <c r="C1473" s="4"/>
    </row>
    <row r="1474" spans="1:3" ht="15.75">
      <c r="A1474" s="4"/>
      <c r="B1474" s="5"/>
      <c r="C1474" s="4"/>
    </row>
    <row r="1475" spans="1:3" ht="15.75">
      <c r="A1475" s="4"/>
      <c r="B1475" s="5"/>
      <c r="C1475" s="4"/>
    </row>
    <row r="1476" spans="1:3" ht="15.75">
      <c r="A1476" s="4"/>
      <c r="B1476" s="5"/>
      <c r="C1476" s="4"/>
    </row>
    <row r="1477" spans="1:3" ht="15.75">
      <c r="A1477" s="4"/>
      <c r="B1477" s="5"/>
      <c r="C1477" s="4"/>
    </row>
    <row r="1478" spans="1:3" ht="15.75">
      <c r="A1478" s="4"/>
      <c r="B1478" s="5"/>
      <c r="C1478" s="4"/>
    </row>
    <row r="1479" spans="1:3" ht="15.75">
      <c r="A1479" s="4"/>
      <c r="B1479" s="5"/>
      <c r="C1479" s="4"/>
    </row>
    <row r="1480" spans="1:3" ht="15.75">
      <c r="A1480" s="4"/>
      <c r="B1480" s="5"/>
      <c r="C1480" s="4"/>
    </row>
    <row r="1481" spans="1:3" ht="15.75">
      <c r="A1481" s="4"/>
      <c r="B1481" s="5"/>
      <c r="C1481" s="4"/>
    </row>
    <row r="1482" spans="1:3" ht="15.75">
      <c r="A1482" s="4"/>
      <c r="B1482" s="5"/>
      <c r="C1482" s="4"/>
    </row>
    <row r="1483" spans="1:3" ht="15.75">
      <c r="A1483" s="4"/>
      <c r="B1483" s="5"/>
      <c r="C1483" s="4"/>
    </row>
    <row r="1484" spans="1:3" ht="15.75">
      <c r="A1484" s="4"/>
      <c r="B1484" s="5"/>
      <c r="C1484" s="4"/>
    </row>
    <row r="1485" spans="1:3" ht="15.75">
      <c r="A1485" s="4"/>
      <c r="B1485" s="5"/>
      <c r="C1485" s="4"/>
    </row>
    <row r="1486" spans="1:3" ht="15.75">
      <c r="A1486" s="4"/>
      <c r="B1486" s="5"/>
      <c r="C1486" s="4"/>
    </row>
    <row r="1487" spans="1:3" ht="15.75">
      <c r="A1487" s="4"/>
      <c r="B1487" s="5"/>
      <c r="C1487" s="4"/>
    </row>
    <row r="1488" spans="1:3" ht="15.75">
      <c r="A1488" s="4"/>
      <c r="B1488" s="5"/>
      <c r="C1488" s="4"/>
    </row>
    <row r="1489" spans="1:3" ht="15.75">
      <c r="A1489" s="4"/>
      <c r="B1489" s="5"/>
      <c r="C1489" s="4"/>
    </row>
    <row r="1490" spans="1:3" ht="15.75">
      <c r="A1490" s="4"/>
      <c r="B1490" s="5"/>
      <c r="C1490" s="4"/>
    </row>
    <row r="1491" spans="1:3" ht="15.75">
      <c r="A1491" s="4"/>
      <c r="B1491" s="5"/>
      <c r="C1491" s="4"/>
    </row>
    <row r="1492" spans="1:3" ht="15.75">
      <c r="A1492" s="4"/>
      <c r="B1492" s="5"/>
      <c r="C1492" s="4"/>
    </row>
    <row r="1493" spans="1:3" ht="15.75">
      <c r="A1493" s="4"/>
      <c r="B1493" s="5"/>
      <c r="C1493" s="4"/>
    </row>
    <row r="1494" spans="1:3" ht="15.75">
      <c r="A1494" s="4"/>
      <c r="B1494" s="5"/>
      <c r="C1494" s="4"/>
    </row>
    <row r="1495" spans="1:3" ht="15.75">
      <c r="A1495" s="4"/>
      <c r="B1495" s="5"/>
      <c r="C1495" s="4"/>
    </row>
    <row r="1496" spans="1:3" ht="15.75">
      <c r="A1496" s="4"/>
      <c r="B1496" s="5"/>
      <c r="C1496" s="4"/>
    </row>
    <row r="1497" spans="1:3" ht="15.75">
      <c r="A1497" s="4"/>
      <c r="B1497" s="5"/>
      <c r="C1497" s="4"/>
    </row>
    <row r="1498" spans="1:3" ht="15.75">
      <c r="A1498" s="4"/>
      <c r="B1498" s="5"/>
      <c r="C1498" s="4"/>
    </row>
    <row r="1499" spans="1:3" ht="15.75">
      <c r="A1499" s="4"/>
      <c r="B1499" s="5"/>
      <c r="C1499" s="4"/>
    </row>
    <row r="1500" spans="1:3" ht="15.75">
      <c r="A1500" s="4"/>
      <c r="B1500" s="5"/>
      <c r="C1500" s="4"/>
    </row>
    <row r="1501" spans="1:3" ht="15.75">
      <c r="A1501" s="4"/>
      <c r="B1501" s="5"/>
      <c r="C1501" s="4"/>
    </row>
    <row r="1502" spans="1:3" ht="15.75">
      <c r="A1502" s="4"/>
      <c r="B1502" s="5"/>
      <c r="C1502" s="4"/>
    </row>
    <row r="1503" spans="1:3" ht="15.75">
      <c r="A1503" s="4"/>
      <c r="B1503" s="5"/>
      <c r="C1503" s="4"/>
    </row>
    <row r="1504" spans="1:3" ht="15.75">
      <c r="A1504" s="4"/>
      <c r="B1504" s="5"/>
      <c r="C1504" s="4"/>
    </row>
    <row r="1505" spans="1:3" ht="15.75">
      <c r="A1505" s="4"/>
      <c r="B1505" s="5"/>
      <c r="C1505" s="4"/>
    </row>
    <row r="1506" spans="1:3" ht="15.75">
      <c r="A1506" s="4"/>
      <c r="B1506" s="5"/>
      <c r="C1506" s="4"/>
    </row>
    <row r="1507" spans="1:3" ht="15.75">
      <c r="A1507" s="4"/>
      <c r="B1507" s="5"/>
      <c r="C1507" s="4"/>
    </row>
    <row r="1508" spans="1:3" ht="15.75">
      <c r="A1508" s="4"/>
      <c r="B1508" s="5"/>
      <c r="C1508" s="4"/>
    </row>
    <row r="1509" spans="1:3" ht="15.75">
      <c r="A1509" s="4"/>
      <c r="B1509" s="5"/>
      <c r="C1509" s="4"/>
    </row>
    <row r="1510" spans="1:3" ht="15.75">
      <c r="A1510" s="4"/>
      <c r="B1510" s="5"/>
      <c r="C1510" s="4"/>
    </row>
    <row r="1511" spans="1:3" ht="15.75">
      <c r="A1511" s="4"/>
      <c r="B1511" s="5"/>
      <c r="C1511" s="4"/>
    </row>
    <row r="1512" spans="1:3" ht="15.75">
      <c r="A1512" s="4"/>
      <c r="B1512" s="5"/>
      <c r="C1512" s="4"/>
    </row>
    <row r="1513" spans="1:3" ht="15.75">
      <c r="A1513" s="4"/>
      <c r="B1513" s="5"/>
      <c r="C1513" s="4"/>
    </row>
    <row r="1514" spans="1:3" ht="15.75">
      <c r="A1514" s="4"/>
      <c r="B1514" s="5"/>
      <c r="C1514" s="4"/>
    </row>
    <row r="1515" spans="1:3" ht="15.75">
      <c r="A1515" s="4"/>
      <c r="B1515" s="5"/>
      <c r="C1515" s="4"/>
    </row>
    <row r="1516" spans="1:3" ht="15.75">
      <c r="A1516" s="4"/>
      <c r="B1516" s="5"/>
      <c r="C1516" s="4"/>
    </row>
    <row r="1517" spans="1:3" ht="15.75">
      <c r="A1517" s="4"/>
      <c r="B1517" s="5"/>
      <c r="C1517" s="4"/>
    </row>
    <row r="1518" spans="1:3" ht="15.75">
      <c r="A1518" s="4"/>
      <c r="B1518" s="5"/>
      <c r="C1518" s="4"/>
    </row>
    <row r="1519" spans="1:3" ht="15.75">
      <c r="A1519" s="4"/>
      <c r="B1519" s="5"/>
      <c r="C1519" s="4"/>
    </row>
    <row r="1520" spans="1:3" ht="15.75">
      <c r="A1520" s="4"/>
      <c r="B1520" s="5"/>
      <c r="C1520" s="4"/>
    </row>
    <row r="1521" spans="1:3" ht="15.75">
      <c r="A1521" s="4"/>
      <c r="B1521" s="5"/>
      <c r="C1521" s="4"/>
    </row>
    <row r="1522" spans="1:3" ht="15.75">
      <c r="A1522" s="4"/>
      <c r="B1522" s="5"/>
      <c r="C1522" s="4"/>
    </row>
    <row r="1523" spans="1:3" ht="15.75">
      <c r="A1523" s="4"/>
      <c r="B1523" s="5"/>
      <c r="C1523" s="4"/>
    </row>
    <row r="1524" spans="1:3" ht="15.75">
      <c r="A1524" s="4"/>
      <c r="B1524" s="5"/>
      <c r="C1524" s="4"/>
    </row>
    <row r="1525" spans="1:3" ht="15.75">
      <c r="A1525" s="4"/>
      <c r="B1525" s="5"/>
      <c r="C1525" s="4"/>
    </row>
    <row r="1526" spans="1:3" ht="15.75">
      <c r="A1526" s="4"/>
      <c r="B1526" s="5"/>
      <c r="C1526" s="4"/>
    </row>
    <row r="1527" spans="1:3" ht="15.75">
      <c r="A1527" s="4"/>
      <c r="B1527" s="5"/>
      <c r="C1527" s="4"/>
    </row>
    <row r="1528" spans="1:3" ht="15.75">
      <c r="A1528" s="4"/>
      <c r="B1528" s="5"/>
      <c r="C1528" s="4"/>
    </row>
    <row r="1529" spans="1:3" ht="15.75">
      <c r="A1529" s="4"/>
      <c r="B1529" s="5"/>
      <c r="C1529" s="4"/>
    </row>
    <row r="1530" spans="1:3" ht="15.75">
      <c r="A1530" s="4"/>
      <c r="B1530" s="5"/>
      <c r="C1530" s="4"/>
    </row>
    <row r="1531" spans="1:3" ht="15.75">
      <c r="A1531" s="4"/>
      <c r="B1531" s="5"/>
      <c r="C1531" s="4"/>
    </row>
    <row r="1532" spans="1:3" ht="15.75">
      <c r="A1532" s="4"/>
      <c r="B1532" s="5"/>
      <c r="C1532" s="4"/>
    </row>
    <row r="1533" spans="1:3" ht="15.75">
      <c r="A1533" s="4"/>
      <c r="B1533" s="5"/>
      <c r="C1533" s="4"/>
    </row>
    <row r="1534" spans="1:3" ht="15.75">
      <c r="A1534" s="4"/>
      <c r="B1534" s="5"/>
      <c r="C1534" s="4"/>
    </row>
    <row r="1535" spans="1:3" ht="15.75">
      <c r="A1535" s="4"/>
      <c r="B1535" s="5"/>
      <c r="C1535" s="4"/>
    </row>
    <row r="1536" spans="1:3" ht="15.75">
      <c r="A1536" s="4"/>
      <c r="B1536" s="5"/>
      <c r="C1536" s="4"/>
    </row>
    <row r="1537" spans="1:3" ht="15.75">
      <c r="A1537" s="4"/>
      <c r="B1537" s="5"/>
      <c r="C1537" s="4"/>
    </row>
    <row r="1538" spans="1:3" ht="15.75">
      <c r="A1538" s="4"/>
      <c r="B1538" s="5"/>
      <c r="C1538" s="4"/>
    </row>
    <row r="1539" spans="1:3" ht="15.75">
      <c r="A1539" s="4"/>
      <c r="B1539" s="5"/>
      <c r="C1539" s="4"/>
    </row>
    <row r="1540" spans="1:3" ht="15.75">
      <c r="A1540" s="4"/>
      <c r="B1540" s="5"/>
      <c r="C1540" s="4"/>
    </row>
    <row r="1541" spans="1:3" ht="15.75">
      <c r="A1541" s="4"/>
      <c r="B1541" s="5"/>
      <c r="C1541" s="4"/>
    </row>
    <row r="1542" spans="1:3" ht="15.75">
      <c r="A1542" s="4"/>
      <c r="B1542" s="5"/>
      <c r="C1542" s="4"/>
    </row>
    <row r="1543" spans="1:3" ht="15.75">
      <c r="A1543" s="4"/>
      <c r="B1543" s="5"/>
      <c r="C1543" s="4"/>
    </row>
    <row r="1544" spans="1:3" ht="15.75">
      <c r="A1544" s="4"/>
      <c r="B1544" s="5"/>
      <c r="C1544" s="4"/>
    </row>
    <row r="1545" spans="1:3" ht="15.75">
      <c r="A1545" s="4"/>
      <c r="B1545" s="5"/>
      <c r="C1545" s="4"/>
    </row>
    <row r="1546" spans="1:3" ht="15.75">
      <c r="A1546" s="4"/>
      <c r="B1546" s="5"/>
      <c r="C1546" s="4"/>
    </row>
    <row r="1547" spans="1:3" ht="15.75">
      <c r="A1547" s="4"/>
      <c r="B1547" s="5"/>
      <c r="C1547" s="4"/>
    </row>
    <row r="1548" spans="1:3" ht="15.75">
      <c r="A1548" s="4"/>
      <c r="B1548" s="5"/>
      <c r="C1548" s="4"/>
    </row>
    <row r="1549" spans="1:3" ht="15.75">
      <c r="A1549" s="4"/>
      <c r="B1549" s="5"/>
      <c r="C1549" s="4"/>
    </row>
    <row r="1550" spans="1:3" ht="15.75">
      <c r="A1550" s="4"/>
      <c r="B1550" s="5"/>
      <c r="C1550" s="4"/>
    </row>
    <row r="1551" spans="1:3" ht="15.75">
      <c r="A1551" s="4"/>
      <c r="B1551" s="5"/>
      <c r="C1551" s="4"/>
    </row>
    <row r="1552" spans="1:3" ht="15.75">
      <c r="A1552" s="4"/>
      <c r="B1552" s="5"/>
      <c r="C1552" s="4"/>
    </row>
    <row r="1553" spans="1:3" ht="15.75">
      <c r="A1553" s="4"/>
      <c r="B1553" s="5"/>
      <c r="C1553" s="4"/>
    </row>
    <row r="1554" spans="1:3" ht="15.75">
      <c r="A1554" s="4"/>
      <c r="B1554" s="5"/>
      <c r="C1554" s="4"/>
    </row>
    <row r="1555" spans="1:3" ht="15.75">
      <c r="A1555" s="4"/>
      <c r="B1555" s="5"/>
      <c r="C1555" s="4"/>
    </row>
    <row r="1556" spans="1:3" ht="15.75">
      <c r="A1556" s="4"/>
      <c r="B1556" s="5"/>
      <c r="C1556" s="4"/>
    </row>
    <row r="1557" spans="1:3" ht="15.75">
      <c r="A1557" s="4"/>
      <c r="B1557" s="5"/>
      <c r="C1557" s="4"/>
    </row>
    <row r="1558" spans="1:3" ht="15.75">
      <c r="A1558" s="4"/>
      <c r="B1558" s="5"/>
      <c r="C1558" s="4"/>
    </row>
    <row r="1559" spans="1:3" ht="15.75">
      <c r="A1559" s="4"/>
      <c r="B1559" s="5"/>
      <c r="C1559" s="4"/>
    </row>
    <row r="1560" spans="1:3" ht="15.75">
      <c r="A1560" s="4"/>
      <c r="B1560" s="5"/>
      <c r="C1560" s="4"/>
    </row>
    <row r="1561" spans="1:3" ht="15.75">
      <c r="A1561" s="4"/>
      <c r="B1561" s="5"/>
      <c r="C1561" s="4"/>
    </row>
    <row r="1562" spans="1:3" ht="15.75">
      <c r="A1562" s="4"/>
      <c r="B1562" s="5"/>
      <c r="C1562" s="4"/>
    </row>
    <row r="1563" spans="1:3" ht="15.75">
      <c r="A1563" s="4"/>
      <c r="B1563" s="5"/>
      <c r="C1563" s="4"/>
    </row>
    <row r="1564" spans="1:3" ht="15.75">
      <c r="A1564" s="4"/>
      <c r="B1564" s="5"/>
      <c r="C1564" s="4"/>
    </row>
    <row r="1565" spans="1:3" ht="15.75">
      <c r="A1565" s="4"/>
      <c r="B1565" s="5"/>
      <c r="C1565" s="4"/>
    </row>
    <row r="1566" spans="1:3" ht="15.75">
      <c r="A1566" s="4"/>
      <c r="B1566" s="5"/>
      <c r="C1566" s="4"/>
    </row>
    <row r="1567" spans="1:3" ht="15.75">
      <c r="A1567" s="4"/>
      <c r="B1567" s="5"/>
      <c r="C1567" s="4"/>
    </row>
    <row r="1568" spans="1:3" ht="15.75">
      <c r="A1568" s="4"/>
      <c r="B1568" s="5"/>
      <c r="C1568" s="4"/>
    </row>
    <row r="1569" spans="1:3" ht="15.75">
      <c r="A1569" s="4"/>
      <c r="B1569" s="5"/>
      <c r="C1569" s="4"/>
    </row>
    <row r="1570" spans="1:3" ht="15.75">
      <c r="A1570" s="4"/>
      <c r="B1570" s="5"/>
      <c r="C1570" s="4"/>
    </row>
    <row r="1571" spans="1:3" ht="15.75">
      <c r="A1571" s="4"/>
      <c r="B1571" s="5"/>
      <c r="C1571" s="4"/>
    </row>
    <row r="1572" spans="1:3" ht="15.75">
      <c r="A1572" s="4"/>
      <c r="B1572" s="5"/>
      <c r="C1572" s="4"/>
    </row>
    <row r="1573" spans="1:3" ht="15.75">
      <c r="A1573" s="4"/>
      <c r="B1573" s="5"/>
      <c r="C1573" s="4"/>
    </row>
    <row r="1574" spans="1:3" ht="15.75">
      <c r="A1574" s="4"/>
      <c r="B1574" s="5"/>
      <c r="C1574" s="4"/>
    </row>
    <row r="1575" spans="1:3" ht="15.75">
      <c r="A1575" s="4"/>
      <c r="B1575" s="5"/>
      <c r="C1575" s="4"/>
    </row>
    <row r="1576" spans="1:3" ht="15.75">
      <c r="A1576" s="4"/>
      <c r="B1576" s="5"/>
      <c r="C1576" s="4"/>
    </row>
    <row r="1577" spans="1:3" ht="15.75">
      <c r="A1577" s="4"/>
      <c r="B1577" s="5"/>
      <c r="C1577" s="4"/>
    </row>
    <row r="1578" spans="1:3" ht="15.75">
      <c r="A1578" s="4"/>
      <c r="B1578" s="5"/>
      <c r="C1578" s="4"/>
    </row>
    <row r="1579" spans="1:3" ht="15.75">
      <c r="A1579" s="4"/>
      <c r="B1579" s="5"/>
      <c r="C1579" s="4"/>
    </row>
    <row r="1580" spans="1:3" ht="15.75">
      <c r="A1580" s="4"/>
      <c r="B1580" s="5"/>
      <c r="C1580" s="4"/>
    </row>
    <row r="1581" spans="1:3" ht="15.75">
      <c r="A1581" s="4"/>
      <c r="B1581" s="5"/>
      <c r="C1581" s="4"/>
    </row>
    <row r="1582" spans="1:3" ht="15.75">
      <c r="A1582" s="4"/>
      <c r="B1582" s="5"/>
      <c r="C1582" s="4"/>
    </row>
    <row r="1583" spans="1:3" ht="15.75">
      <c r="A1583" s="4"/>
      <c r="B1583" s="5"/>
      <c r="C1583" s="4"/>
    </row>
    <row r="1584" spans="1:3" ht="15.75">
      <c r="A1584" s="4"/>
      <c r="B1584" s="5"/>
      <c r="C1584" s="4"/>
    </row>
    <row r="1585" spans="1:3" ht="15.75">
      <c r="A1585" s="4"/>
      <c r="B1585" s="5"/>
      <c r="C1585" s="4"/>
    </row>
    <row r="1586" spans="1:3" ht="15.75">
      <c r="A1586" s="4"/>
      <c r="B1586" s="5"/>
      <c r="C1586" s="4"/>
    </row>
    <row r="1587" spans="1:3" ht="15.75">
      <c r="A1587" s="4"/>
      <c r="B1587" s="5"/>
      <c r="C1587" s="4"/>
    </row>
    <row r="1588" spans="1:3" ht="15.75">
      <c r="A1588" s="4"/>
      <c r="B1588" s="5"/>
      <c r="C1588" s="4"/>
    </row>
    <row r="1589" spans="1:3" ht="15.75">
      <c r="A1589" s="4"/>
      <c r="B1589" s="5"/>
      <c r="C1589" s="4"/>
    </row>
    <row r="1590" spans="1:3" ht="15.75">
      <c r="A1590" s="4"/>
      <c r="B1590" s="5"/>
      <c r="C1590" s="4"/>
    </row>
    <row r="1591" spans="1:3" ht="15.75">
      <c r="A1591" s="4"/>
      <c r="B1591" s="5"/>
      <c r="C1591" s="4"/>
    </row>
    <row r="1592" spans="1:3" ht="15.75">
      <c r="A1592" s="4"/>
      <c r="B1592" s="5"/>
      <c r="C1592" s="4"/>
    </row>
    <row r="1593" spans="1:3" ht="15.75">
      <c r="A1593" s="4"/>
      <c r="B1593" s="5"/>
      <c r="C1593" s="4"/>
    </row>
    <row r="1594" spans="1:3" ht="15.75">
      <c r="A1594" s="4"/>
      <c r="B1594" s="5"/>
      <c r="C1594" s="4"/>
    </row>
    <row r="1595" spans="1:3" ht="15.75">
      <c r="A1595" s="4"/>
      <c r="B1595" s="5"/>
      <c r="C1595" s="4"/>
    </row>
    <row r="1596" spans="1:3" ht="15.75">
      <c r="A1596" s="4"/>
      <c r="B1596" s="5"/>
      <c r="C1596" s="4"/>
    </row>
    <row r="1597" spans="1:3" ht="15.75">
      <c r="A1597" s="4"/>
      <c r="B1597" s="5"/>
      <c r="C1597" s="4"/>
    </row>
    <row r="1598" spans="1:3" ht="15.75">
      <c r="A1598" s="4"/>
      <c r="B1598" s="5"/>
      <c r="C1598" s="4"/>
    </row>
    <row r="1599" spans="1:3" ht="15.75">
      <c r="A1599" s="4"/>
      <c r="B1599" s="5"/>
      <c r="C1599" s="4"/>
    </row>
    <row r="1600" spans="1:3" ht="15.75">
      <c r="A1600" s="4"/>
      <c r="B1600" s="5"/>
      <c r="C1600" s="4"/>
    </row>
    <row r="1601" spans="1:3" ht="15.75">
      <c r="A1601" s="4"/>
      <c r="B1601" s="5"/>
      <c r="C1601" s="4"/>
    </row>
    <row r="1602" spans="1:3" ht="15.75">
      <c r="A1602" s="4"/>
      <c r="B1602" s="5"/>
      <c r="C1602" s="4"/>
    </row>
    <row r="1603" spans="1:3" ht="15.75">
      <c r="A1603" s="4"/>
      <c r="B1603" s="5"/>
      <c r="C1603" s="4"/>
    </row>
    <row r="1604" spans="1:3" ht="15.75">
      <c r="A1604" s="4"/>
      <c r="B1604" s="5"/>
      <c r="C1604" s="4"/>
    </row>
    <row r="1605" spans="1:3" ht="15.75">
      <c r="A1605" s="4"/>
      <c r="B1605" s="5"/>
      <c r="C1605" s="4"/>
    </row>
    <row r="1606" spans="1:3" ht="15.75">
      <c r="A1606" s="4"/>
      <c r="B1606" s="5"/>
      <c r="C1606" s="4"/>
    </row>
    <row r="1607" spans="1:3" ht="15.75">
      <c r="A1607" s="4"/>
      <c r="B1607" s="5"/>
      <c r="C1607" s="4"/>
    </row>
    <row r="1608" spans="1:3" ht="15.75">
      <c r="A1608" s="4"/>
      <c r="B1608" s="5"/>
      <c r="C1608" s="4"/>
    </row>
    <row r="1609" spans="1:3" ht="15.75">
      <c r="A1609" s="4"/>
      <c r="B1609" s="5"/>
      <c r="C1609" s="4"/>
    </row>
    <row r="1610" spans="1:3" ht="15.75">
      <c r="A1610" s="4"/>
      <c r="B1610" s="5"/>
      <c r="C1610" s="4"/>
    </row>
    <row r="1611" spans="1:3" ht="15.75">
      <c r="A1611" s="4"/>
      <c r="B1611" s="5"/>
      <c r="C1611" s="4"/>
    </row>
    <row r="1612" spans="1:3" ht="15.75">
      <c r="A1612" s="4"/>
      <c r="B1612" s="5"/>
      <c r="C1612" s="4"/>
    </row>
    <row r="1613" spans="1:3" ht="15.75">
      <c r="A1613" s="4"/>
      <c r="B1613" s="5"/>
      <c r="C1613" s="4"/>
    </row>
    <row r="1614" spans="1:3" ht="15.75">
      <c r="A1614" s="4"/>
      <c r="B1614" s="5"/>
      <c r="C1614" s="4"/>
    </row>
    <row r="1615" spans="1:3" ht="15.75">
      <c r="A1615" s="4"/>
      <c r="B1615" s="5"/>
      <c r="C1615" s="4"/>
    </row>
    <row r="1616" spans="1:3" ht="15.75">
      <c r="A1616" s="4"/>
      <c r="B1616" s="5"/>
      <c r="C1616" s="4"/>
    </row>
    <row r="1617" spans="1:3" ht="15.75">
      <c r="A1617" s="4"/>
      <c r="B1617" s="5"/>
      <c r="C1617" s="4"/>
    </row>
    <row r="1618" spans="1:3" ht="15.75">
      <c r="A1618" s="4"/>
      <c r="B1618" s="5"/>
      <c r="C1618" s="4"/>
    </row>
    <row r="1619" spans="1:3" ht="15.75">
      <c r="A1619" s="4"/>
      <c r="B1619" s="5"/>
      <c r="C1619" s="4"/>
    </row>
    <row r="1620" spans="1:3" ht="15.75">
      <c r="A1620" s="4"/>
      <c r="B1620" s="5"/>
      <c r="C1620" s="4"/>
    </row>
    <row r="1621" spans="1:3" ht="15.75">
      <c r="A1621" s="4"/>
      <c r="B1621" s="5"/>
      <c r="C1621" s="4"/>
    </row>
    <row r="1622" spans="1:3" ht="15.75">
      <c r="A1622" s="4"/>
      <c r="B1622" s="5"/>
      <c r="C1622" s="4"/>
    </row>
    <row r="1623" spans="1:3" ht="15.75">
      <c r="A1623" s="4"/>
      <c r="B1623" s="5"/>
      <c r="C1623" s="4"/>
    </row>
    <row r="1624" spans="1:3" ht="15.75">
      <c r="A1624" s="4"/>
      <c r="B1624" s="5"/>
      <c r="C1624" s="4"/>
    </row>
    <row r="1625" spans="1:3" ht="15.75">
      <c r="A1625" s="4"/>
      <c r="B1625" s="5"/>
      <c r="C1625" s="4"/>
    </row>
    <row r="1626" spans="1:3" ht="15.75">
      <c r="A1626" s="4"/>
      <c r="B1626" s="5"/>
      <c r="C1626" s="4"/>
    </row>
    <row r="1627" spans="1:3" ht="15.75">
      <c r="A1627" s="4"/>
      <c r="B1627" s="5"/>
      <c r="C1627" s="4"/>
    </row>
    <row r="1628" spans="1:3" ht="15.75">
      <c r="A1628" s="4"/>
      <c r="B1628" s="5"/>
      <c r="C1628" s="4"/>
    </row>
    <row r="1629" spans="1:3" ht="15.75">
      <c r="A1629" s="4"/>
      <c r="B1629" s="5"/>
      <c r="C1629" s="4"/>
    </row>
    <row r="1630" spans="1:3" ht="15.75">
      <c r="A1630" s="4"/>
      <c r="B1630" s="5"/>
      <c r="C1630" s="4"/>
    </row>
    <row r="1631" spans="1:3" ht="15.75">
      <c r="A1631" s="4"/>
      <c r="B1631" s="5"/>
      <c r="C1631" s="4"/>
    </row>
    <row r="1632" spans="1:3" ht="15.75">
      <c r="A1632" s="4"/>
      <c r="B1632" s="5"/>
      <c r="C1632" s="4"/>
    </row>
    <row r="1633" spans="1:3" ht="15.75">
      <c r="A1633" s="4"/>
      <c r="B1633" s="5"/>
      <c r="C1633" s="4"/>
    </row>
    <row r="1634" spans="1:3" ht="15.75">
      <c r="A1634" s="4"/>
      <c r="B1634" s="5"/>
      <c r="C1634" s="4"/>
    </row>
    <row r="1635" spans="1:3" ht="15.75">
      <c r="A1635" s="4"/>
      <c r="B1635" s="5"/>
      <c r="C1635" s="4"/>
    </row>
    <row r="1636" spans="1:3" ht="15.75">
      <c r="A1636" s="4"/>
      <c r="B1636" s="5"/>
      <c r="C1636" s="4"/>
    </row>
    <row r="1637" spans="1:3" ht="15.75">
      <c r="A1637" s="4"/>
      <c r="B1637" s="5"/>
      <c r="C1637" s="4"/>
    </row>
    <row r="1638" spans="1:3" ht="15.75">
      <c r="A1638" s="4"/>
      <c r="B1638" s="5"/>
      <c r="C1638" s="4"/>
    </row>
    <row r="1639" spans="1:3" ht="15.75">
      <c r="A1639" s="4"/>
      <c r="B1639" s="5"/>
      <c r="C1639" s="4"/>
    </row>
    <row r="1640" spans="1:3" ht="15.75">
      <c r="A1640" s="4"/>
      <c r="B1640" s="5"/>
      <c r="C1640" s="4"/>
    </row>
    <row r="1641" spans="1:3" ht="15.75">
      <c r="A1641" s="4"/>
      <c r="B1641" s="5"/>
      <c r="C1641" s="4"/>
    </row>
    <row r="1642" spans="1:3" ht="15.75">
      <c r="A1642" s="4"/>
      <c r="B1642" s="5"/>
      <c r="C1642" s="4"/>
    </row>
    <row r="1643" spans="1:3" ht="15.75">
      <c r="A1643" s="4"/>
      <c r="B1643" s="5"/>
      <c r="C1643" s="4"/>
    </row>
    <row r="1644" spans="1:3" ht="15.75">
      <c r="A1644" s="4"/>
      <c r="B1644" s="5"/>
      <c r="C1644" s="4"/>
    </row>
    <row r="1645" spans="1:3" ht="15.75">
      <c r="A1645" s="4"/>
      <c r="B1645" s="5"/>
      <c r="C1645" s="4"/>
    </row>
    <row r="1646" spans="1:3" ht="15.75">
      <c r="A1646" s="4"/>
      <c r="B1646" s="5"/>
      <c r="C1646" s="4"/>
    </row>
    <row r="1647" spans="1:3" ht="15.75">
      <c r="A1647" s="4"/>
      <c r="B1647" s="5"/>
      <c r="C1647" s="4"/>
    </row>
    <row r="1648" spans="1:3" ht="15.75">
      <c r="A1648" s="4"/>
      <c r="B1648" s="5"/>
      <c r="C1648" s="4"/>
    </row>
    <row r="1649" spans="1:3" ht="15.75">
      <c r="A1649" s="4"/>
      <c r="B1649" s="5"/>
      <c r="C1649" s="4"/>
    </row>
    <row r="1650" spans="1:3" ht="15.75">
      <c r="A1650" s="4"/>
      <c r="B1650" s="5"/>
      <c r="C1650" s="4"/>
    </row>
    <row r="1651" spans="1:3" ht="15.75">
      <c r="A1651" s="4"/>
      <c r="B1651" s="5"/>
      <c r="C1651" s="4"/>
    </row>
    <row r="1652" spans="1:3" ht="15.75">
      <c r="A1652" s="4"/>
      <c r="B1652" s="5"/>
      <c r="C1652" s="4"/>
    </row>
    <row r="1653" spans="1:3" ht="15.75">
      <c r="A1653" s="4"/>
      <c r="B1653" s="5"/>
      <c r="C1653" s="4"/>
    </row>
    <row r="1654" spans="1:3" ht="15.75">
      <c r="A1654" s="4"/>
      <c r="B1654" s="5"/>
      <c r="C1654" s="4"/>
    </row>
    <row r="1655" spans="1:3" ht="15.75">
      <c r="A1655" s="4"/>
      <c r="B1655" s="5"/>
      <c r="C1655" s="4"/>
    </row>
    <row r="1656" spans="1:3" ht="15.75">
      <c r="A1656" s="4"/>
      <c r="B1656" s="5"/>
      <c r="C1656" s="4"/>
    </row>
    <row r="1657" spans="1:3" ht="15.75">
      <c r="A1657" s="4"/>
      <c r="B1657" s="5"/>
      <c r="C1657" s="4"/>
    </row>
    <row r="1658" spans="1:3" ht="15.75">
      <c r="A1658" s="4"/>
      <c r="B1658" s="5"/>
      <c r="C1658" s="4"/>
    </row>
    <row r="1659" spans="1:3" ht="15.75">
      <c r="A1659" s="4"/>
      <c r="B1659" s="5"/>
      <c r="C1659" s="4"/>
    </row>
    <row r="1660" spans="1:3" ht="15.75">
      <c r="A1660" s="4"/>
      <c r="B1660" s="5"/>
      <c r="C1660" s="4"/>
    </row>
    <row r="1661" spans="1:3" ht="15.75">
      <c r="A1661" s="4"/>
      <c r="B1661" s="5"/>
      <c r="C1661" s="4"/>
    </row>
    <row r="1662" spans="1:3" ht="15.75">
      <c r="A1662" s="4"/>
      <c r="B1662" s="5"/>
      <c r="C1662" s="4"/>
    </row>
    <row r="1663" spans="1:3" ht="15.75">
      <c r="A1663" s="4"/>
      <c r="B1663" s="5"/>
      <c r="C1663" s="4"/>
    </row>
    <row r="1664" spans="1:3" ht="15.75">
      <c r="A1664" s="4"/>
      <c r="B1664" s="5"/>
      <c r="C1664" s="4"/>
    </row>
    <row r="1665" spans="1:3" ht="15.75">
      <c r="A1665" s="4"/>
      <c r="B1665" s="5"/>
      <c r="C1665" s="4"/>
    </row>
    <row r="1666" spans="1:3" ht="15.75">
      <c r="A1666" s="4"/>
      <c r="B1666" s="5"/>
      <c r="C1666" s="4"/>
    </row>
    <row r="1667" spans="1:3" ht="15.75">
      <c r="A1667" s="4"/>
      <c r="B1667" s="5"/>
      <c r="C1667" s="4"/>
    </row>
    <row r="1668" spans="1:3" ht="15.75">
      <c r="A1668" s="4"/>
      <c r="B1668" s="5"/>
      <c r="C1668" s="4"/>
    </row>
    <row r="1669" spans="1:3" ht="15.75">
      <c r="A1669" s="4"/>
      <c r="B1669" s="5"/>
      <c r="C1669" s="4"/>
    </row>
    <row r="1670" spans="1:3" ht="15.75">
      <c r="A1670" s="4"/>
      <c r="B1670" s="5"/>
      <c r="C1670" s="4"/>
    </row>
    <row r="1671" spans="1:3" ht="15.75">
      <c r="A1671" s="4"/>
      <c r="B1671" s="5"/>
      <c r="C1671" s="4"/>
    </row>
    <row r="1672" spans="1:3" ht="15.75">
      <c r="A1672" s="4"/>
      <c r="B1672" s="5"/>
      <c r="C1672" s="4"/>
    </row>
    <row r="1673" spans="1:3" ht="15.75">
      <c r="A1673" s="4"/>
      <c r="B1673" s="5"/>
      <c r="C1673" s="4"/>
    </row>
    <row r="1674" spans="1:3" ht="15.75">
      <c r="A1674" s="4"/>
      <c r="B1674" s="5"/>
      <c r="C1674" s="4"/>
    </row>
    <row r="1675" spans="1:3" ht="15.75">
      <c r="A1675" s="4"/>
      <c r="B1675" s="5"/>
      <c r="C1675" s="4"/>
    </row>
    <row r="1676" spans="1:3" ht="15.75">
      <c r="A1676" s="4"/>
      <c r="B1676" s="5"/>
      <c r="C1676" s="4"/>
    </row>
    <row r="1677" spans="1:3" ht="15.75">
      <c r="A1677" s="4"/>
      <c r="B1677" s="5"/>
      <c r="C1677" s="4"/>
    </row>
    <row r="1678" spans="1:3" ht="15.75">
      <c r="A1678" s="4"/>
      <c r="B1678" s="5"/>
      <c r="C1678" s="4"/>
    </row>
    <row r="1679" spans="1:3" ht="15.75">
      <c r="A1679" s="4"/>
      <c r="B1679" s="5"/>
      <c r="C1679" s="4"/>
    </row>
    <row r="1680" spans="1:3" ht="15.75">
      <c r="A1680" s="4"/>
      <c r="B1680" s="5"/>
      <c r="C1680" s="4"/>
    </row>
    <row r="1681" spans="1:3" ht="15.75">
      <c r="A1681" s="4"/>
      <c r="B1681" s="5"/>
      <c r="C1681" s="4"/>
    </row>
    <row r="1682" spans="1:3" ht="15.75">
      <c r="A1682" s="4"/>
      <c r="B1682" s="5"/>
      <c r="C1682" s="4"/>
    </row>
    <row r="1683" spans="1:3" ht="15.75">
      <c r="A1683" s="4"/>
      <c r="B1683" s="5"/>
      <c r="C1683" s="4"/>
    </row>
    <row r="1684" spans="1:3" ht="15.75">
      <c r="A1684" s="4"/>
      <c r="B1684" s="5"/>
      <c r="C1684" s="4"/>
    </row>
    <row r="1685" spans="1:3" ht="15.75">
      <c r="A1685" s="4"/>
      <c r="B1685" s="5"/>
      <c r="C1685" s="4"/>
    </row>
    <row r="1686" spans="1:3" ht="15.75">
      <c r="A1686" s="4"/>
      <c r="B1686" s="5"/>
      <c r="C1686" s="4"/>
    </row>
    <row r="1687" spans="1:3" ht="15.75">
      <c r="A1687" s="4"/>
      <c r="B1687" s="5"/>
      <c r="C1687" s="4"/>
    </row>
    <row r="1688" spans="1:3" ht="15.75">
      <c r="A1688" s="4"/>
      <c r="B1688" s="5"/>
      <c r="C1688" s="4"/>
    </row>
    <row r="1689" spans="1:3" ht="15.75">
      <c r="A1689" s="4"/>
      <c r="B1689" s="5"/>
      <c r="C1689" s="4"/>
    </row>
    <row r="1690" spans="1:3" ht="15.75">
      <c r="A1690" s="4"/>
      <c r="B1690" s="5"/>
      <c r="C1690" s="4"/>
    </row>
    <row r="1691" spans="1:2" ht="15.75">
      <c r="A1691" s="4"/>
      <c r="B1691" s="5"/>
    </row>
    <row r="1692" spans="1:3" ht="15.75">
      <c r="A1692" s="4"/>
      <c r="B1692" s="5"/>
      <c r="C1692" s="4"/>
    </row>
    <row r="1693" spans="1:3" ht="15.75">
      <c r="A1693" s="4"/>
      <c r="B1693" s="5"/>
      <c r="C1693" s="4"/>
    </row>
    <row r="1694" spans="1:3" ht="15.75">
      <c r="A1694" s="4"/>
      <c r="B1694" s="5"/>
      <c r="C1694" s="4"/>
    </row>
    <row r="1695" spans="1:3" ht="15.75">
      <c r="A1695" s="4"/>
      <c r="B1695" s="5"/>
      <c r="C1695" s="4"/>
    </row>
    <row r="1696" spans="1:3" ht="15.75">
      <c r="A1696" s="4"/>
      <c r="B1696" s="5"/>
      <c r="C1696" s="4"/>
    </row>
    <row r="1697" spans="1:3" ht="15.75">
      <c r="A1697" s="4"/>
      <c r="B1697" s="5"/>
      <c r="C1697" s="4"/>
    </row>
    <row r="1698" spans="1:3" ht="15.75">
      <c r="A1698" s="4"/>
      <c r="B1698" s="5"/>
      <c r="C1698" s="4"/>
    </row>
    <row r="1699" spans="1:3" ht="15.75">
      <c r="A1699" s="4"/>
      <c r="B1699" s="5"/>
      <c r="C1699" s="4"/>
    </row>
    <row r="1700" spans="1:3" ht="15.75">
      <c r="A1700" s="4"/>
      <c r="B1700" s="5"/>
      <c r="C1700" s="4"/>
    </row>
    <row r="1701" spans="1:3" ht="15.75">
      <c r="A1701" s="4"/>
      <c r="B1701" s="5"/>
      <c r="C1701" s="4"/>
    </row>
    <row r="1702" spans="1:3" ht="15.75">
      <c r="A1702" s="4"/>
      <c r="B1702" s="5"/>
      <c r="C1702" s="4"/>
    </row>
    <row r="1703" spans="1:3" ht="15.75">
      <c r="A1703" s="4"/>
      <c r="B1703" s="5"/>
      <c r="C1703" s="4"/>
    </row>
    <row r="1704" spans="1:3" ht="15.75">
      <c r="A1704" s="4"/>
      <c r="B1704" s="5"/>
      <c r="C1704" s="4"/>
    </row>
    <row r="1705" spans="1:3" ht="15.75">
      <c r="A1705" s="4"/>
      <c r="B1705" s="5"/>
      <c r="C1705" s="4"/>
    </row>
    <row r="1706" spans="1:3" ht="15.75">
      <c r="A1706" s="4"/>
      <c r="B1706" s="5"/>
      <c r="C1706" s="4"/>
    </row>
    <row r="1707" spans="1:3" ht="15.75">
      <c r="A1707" s="4"/>
      <c r="B1707" s="5"/>
      <c r="C1707" s="4"/>
    </row>
    <row r="1708" spans="1:3" ht="15.75">
      <c r="A1708" s="4"/>
      <c r="B1708" s="5"/>
      <c r="C1708" s="4"/>
    </row>
    <row r="1709" spans="1:3" ht="15.75">
      <c r="A1709" s="4"/>
      <c r="B1709" s="5"/>
      <c r="C1709" s="4"/>
    </row>
    <row r="1710" spans="1:3" ht="15.75">
      <c r="A1710" s="4"/>
      <c r="B1710" s="5"/>
      <c r="C1710" s="4"/>
    </row>
    <row r="1711" spans="1:3" ht="15.75">
      <c r="A1711" s="4"/>
      <c r="B1711" s="5"/>
      <c r="C1711" s="4"/>
    </row>
    <row r="1712" spans="1:3" ht="15.75">
      <c r="A1712" s="4"/>
      <c r="B1712" s="5"/>
      <c r="C1712" s="4"/>
    </row>
    <row r="1713" spans="1:3" ht="15.75">
      <c r="A1713" s="4"/>
      <c r="B1713" s="5"/>
      <c r="C1713" s="4"/>
    </row>
    <row r="1714" spans="1:3" ht="15.75">
      <c r="A1714" s="4"/>
      <c r="B1714" s="5"/>
      <c r="C1714" s="4"/>
    </row>
    <row r="1715" spans="1:3" ht="15.75">
      <c r="A1715" s="4"/>
      <c r="B1715" s="5"/>
      <c r="C1715" s="4"/>
    </row>
    <row r="1716" spans="1:3" ht="15.75">
      <c r="A1716" s="4"/>
      <c r="B1716" s="5"/>
      <c r="C1716" s="4"/>
    </row>
    <row r="1717" spans="1:3" ht="15.75">
      <c r="A1717" s="4"/>
      <c r="B1717" s="5"/>
      <c r="C1717" s="4"/>
    </row>
    <row r="1718" spans="1:3" ht="15.75">
      <c r="A1718" s="4"/>
      <c r="B1718" s="5"/>
      <c r="C1718" s="4"/>
    </row>
    <row r="1719" spans="1:3" ht="15.75">
      <c r="A1719" s="4"/>
      <c r="B1719" s="5"/>
      <c r="C1719" s="4"/>
    </row>
    <row r="1720" spans="1:3" ht="15.75">
      <c r="A1720" s="4"/>
      <c r="B1720" s="5"/>
      <c r="C1720" s="4"/>
    </row>
    <row r="1721" spans="1:3" ht="15.75">
      <c r="A1721" s="4"/>
      <c r="B1721" s="5"/>
      <c r="C1721" s="4"/>
    </row>
    <row r="1722" spans="1:3" ht="15.75">
      <c r="A1722" s="4"/>
      <c r="B1722" s="5"/>
      <c r="C1722" s="4"/>
    </row>
    <row r="1723" spans="1:3" ht="15.75">
      <c r="A1723" s="4"/>
      <c r="B1723" s="5"/>
      <c r="C1723" s="4"/>
    </row>
    <row r="1724" spans="1:3" ht="15.75">
      <c r="A1724" s="4"/>
      <c r="B1724" s="5"/>
      <c r="C1724" s="4"/>
    </row>
    <row r="1725" spans="1:3" ht="15.75">
      <c r="A1725" s="4"/>
      <c r="B1725" s="5"/>
      <c r="C1725" s="4"/>
    </row>
    <row r="1726" spans="1:3" ht="15.75">
      <c r="A1726" s="4"/>
      <c r="B1726" s="5"/>
      <c r="C1726" s="4"/>
    </row>
    <row r="1727" spans="1:3" ht="15.75">
      <c r="A1727" s="4"/>
      <c r="B1727" s="5"/>
      <c r="C1727" s="4"/>
    </row>
    <row r="1728" spans="1:3" ht="15.75">
      <c r="A1728" s="4"/>
      <c r="B1728" s="5"/>
      <c r="C1728" s="4"/>
    </row>
    <row r="1729" spans="1:3" ht="15.75">
      <c r="A1729" s="4"/>
      <c r="B1729" s="5"/>
      <c r="C1729" s="4"/>
    </row>
    <row r="1730" spans="1:3" ht="15.75">
      <c r="A1730" s="4"/>
      <c r="B1730" s="5"/>
      <c r="C1730" s="4"/>
    </row>
    <row r="1731" spans="1:3" ht="15.75">
      <c r="A1731" s="4"/>
      <c r="B1731" s="5"/>
      <c r="C1731" s="4"/>
    </row>
    <row r="1732" spans="1:3" ht="15.75">
      <c r="A1732" s="4"/>
      <c r="B1732" s="5"/>
      <c r="C1732" s="4"/>
    </row>
    <row r="1733" spans="1:3" ht="15.75">
      <c r="A1733" s="4"/>
      <c r="B1733" s="5"/>
      <c r="C1733" s="4"/>
    </row>
    <row r="1734" spans="1:3" ht="15.75">
      <c r="A1734" s="4"/>
      <c r="B1734" s="5"/>
      <c r="C1734" s="4"/>
    </row>
    <row r="1735" spans="1:3" ht="15.75">
      <c r="A1735" s="4"/>
      <c r="B1735" s="5"/>
      <c r="C1735" s="4"/>
    </row>
    <row r="1736" spans="1:3" ht="15.75">
      <c r="A1736" s="4"/>
      <c r="B1736" s="5"/>
      <c r="C1736" s="4"/>
    </row>
    <row r="1737" spans="1:3" ht="15.75">
      <c r="A1737" s="4"/>
      <c r="B1737" s="5"/>
      <c r="C1737" s="4"/>
    </row>
    <row r="1738" spans="1:3" ht="15.75">
      <c r="A1738" s="4"/>
      <c r="B1738" s="5"/>
      <c r="C1738" s="4"/>
    </row>
    <row r="1739" spans="1:3" ht="15.75">
      <c r="A1739" s="4"/>
      <c r="B1739" s="5"/>
      <c r="C1739" s="4"/>
    </row>
    <row r="1740" spans="1:3" ht="15.75">
      <c r="A1740" s="4"/>
      <c r="B1740" s="5"/>
      <c r="C1740" s="4"/>
    </row>
    <row r="1741" spans="1:3" ht="15.75">
      <c r="A1741" s="4"/>
      <c r="B1741" s="5"/>
      <c r="C1741" s="4"/>
    </row>
    <row r="1742" spans="1:3" ht="15.75">
      <c r="A1742" s="4"/>
      <c r="B1742" s="5"/>
      <c r="C1742" s="4"/>
    </row>
    <row r="1743" spans="1:3" ht="15.75">
      <c r="A1743" s="4"/>
      <c r="B1743" s="5"/>
      <c r="C1743" s="4"/>
    </row>
    <row r="1744" spans="1:3" ht="15.75">
      <c r="A1744" s="4"/>
      <c r="B1744" s="5"/>
      <c r="C1744" s="4"/>
    </row>
    <row r="1745" spans="1:3" ht="15.75">
      <c r="A1745" s="4"/>
      <c r="B1745" s="5"/>
      <c r="C1745" s="4"/>
    </row>
    <row r="1746" spans="1:3" ht="15.75">
      <c r="A1746" s="4"/>
      <c r="B1746" s="5"/>
      <c r="C1746" s="4"/>
    </row>
    <row r="1747" spans="1:3" ht="15.75">
      <c r="A1747" s="4"/>
      <c r="B1747" s="5"/>
      <c r="C1747" s="4"/>
    </row>
    <row r="1748" spans="1:3" ht="15.75">
      <c r="A1748" s="4"/>
      <c r="B1748" s="5"/>
      <c r="C1748" s="4"/>
    </row>
    <row r="1749" spans="1:3" ht="15.75">
      <c r="A1749" s="4"/>
      <c r="B1749" s="5"/>
      <c r="C1749" s="4"/>
    </row>
    <row r="1750" spans="1:3" ht="15.75">
      <c r="A1750" s="4"/>
      <c r="B1750" s="5"/>
      <c r="C1750" s="4"/>
    </row>
    <row r="1751" spans="1:3" ht="15.75">
      <c r="A1751" s="4"/>
      <c r="B1751" s="5"/>
      <c r="C1751" s="4"/>
    </row>
    <row r="1752" spans="1:3" ht="15.75">
      <c r="A1752" s="4"/>
      <c r="B1752" s="5"/>
      <c r="C1752" s="4"/>
    </row>
    <row r="1753" spans="1:3" ht="15.75">
      <c r="A1753" s="4"/>
      <c r="B1753" s="5"/>
      <c r="C1753" s="4"/>
    </row>
    <row r="1754" spans="1:3" ht="15.75">
      <c r="A1754" s="4"/>
      <c r="B1754" s="5"/>
      <c r="C1754" s="4"/>
    </row>
    <row r="1755" spans="1:3" ht="15.75">
      <c r="A1755" s="4"/>
      <c r="B1755" s="5"/>
      <c r="C1755" s="4"/>
    </row>
    <row r="1756" spans="1:3" ht="15.75">
      <c r="A1756" s="4"/>
      <c r="B1756" s="5"/>
      <c r="C1756" s="4"/>
    </row>
    <row r="1757" spans="1:3" ht="15.75">
      <c r="A1757" s="4"/>
      <c r="B1757" s="5"/>
      <c r="C1757" s="4"/>
    </row>
    <row r="1758" spans="1:3" ht="15.75">
      <c r="A1758" s="4"/>
      <c r="B1758" s="5"/>
      <c r="C1758" s="4"/>
    </row>
    <row r="1759" spans="1:3" ht="15.75">
      <c r="A1759" s="4"/>
      <c r="B1759" s="5"/>
      <c r="C1759" s="4"/>
    </row>
    <row r="1760" spans="1:3" ht="15.75">
      <c r="A1760" s="4"/>
      <c r="B1760" s="5"/>
      <c r="C1760" s="4"/>
    </row>
    <row r="1761" spans="1:3" ht="15.75">
      <c r="A1761" s="4"/>
      <c r="B1761" s="5"/>
      <c r="C1761" s="4"/>
    </row>
    <row r="1762" spans="1:3" ht="15.75">
      <c r="A1762" s="4"/>
      <c r="B1762" s="5"/>
      <c r="C1762" s="4"/>
    </row>
    <row r="1763" spans="1:3" ht="15.75">
      <c r="A1763" s="4"/>
      <c r="B1763" s="5"/>
      <c r="C1763" s="4"/>
    </row>
    <row r="1764" spans="1:3" ht="15.75">
      <c r="A1764" s="4"/>
      <c r="B1764" s="5"/>
      <c r="C1764" s="4"/>
    </row>
    <row r="1765" spans="1:3" ht="15.75">
      <c r="A1765" s="4"/>
      <c r="B1765" s="5"/>
      <c r="C1765" s="4"/>
    </row>
    <row r="1766" spans="1:3" ht="15.75">
      <c r="A1766" s="4"/>
      <c r="B1766" s="5"/>
      <c r="C1766" s="4"/>
    </row>
    <row r="1767" spans="1:3" ht="15.75">
      <c r="A1767" s="4"/>
      <c r="B1767" s="5"/>
      <c r="C1767" s="4"/>
    </row>
    <row r="1768" spans="1:3" ht="15.75">
      <c r="A1768" s="4"/>
      <c r="B1768" s="5"/>
      <c r="C1768" s="4"/>
    </row>
    <row r="1769" spans="1:3" ht="15.75">
      <c r="A1769" s="4"/>
      <c r="B1769" s="5"/>
      <c r="C1769" s="4"/>
    </row>
    <row r="1770" spans="1:3" ht="15.75">
      <c r="A1770" s="4"/>
      <c r="B1770" s="5"/>
      <c r="C1770" s="4"/>
    </row>
    <row r="1771" spans="1:3" ht="15.75">
      <c r="A1771" s="4"/>
      <c r="B1771" s="5"/>
      <c r="C1771" s="4"/>
    </row>
    <row r="1772" spans="1:3" ht="15.75">
      <c r="A1772" s="4"/>
      <c r="B1772" s="5"/>
      <c r="C1772" s="4"/>
    </row>
    <row r="1773" spans="1:3" ht="15.75">
      <c r="A1773" s="4"/>
      <c r="B1773" s="5"/>
      <c r="C1773" s="4"/>
    </row>
    <row r="1774" spans="1:3" ht="15.75">
      <c r="A1774" s="4"/>
      <c r="B1774" s="5"/>
      <c r="C1774" s="4"/>
    </row>
    <row r="1775" spans="1:3" ht="15.75">
      <c r="A1775" s="4"/>
      <c r="B1775" s="5"/>
      <c r="C1775" s="4"/>
    </row>
    <row r="1776" spans="1:3" ht="15.75">
      <c r="A1776" s="4"/>
      <c r="B1776" s="5"/>
      <c r="C1776" s="4"/>
    </row>
    <row r="1777" spans="1:3" ht="15.75">
      <c r="A1777" s="4"/>
      <c r="B1777" s="5"/>
      <c r="C1777" s="4"/>
    </row>
    <row r="1778" spans="1:3" ht="15.75">
      <c r="A1778" s="4"/>
      <c r="B1778" s="5"/>
      <c r="C1778" s="4"/>
    </row>
    <row r="1779" spans="1:3" ht="15.75">
      <c r="A1779" s="4"/>
      <c r="B1779" s="5"/>
      <c r="C1779" s="4"/>
    </row>
    <row r="1780" spans="1:3" ht="15.75">
      <c r="A1780" s="4"/>
      <c r="B1780" s="5"/>
      <c r="C1780" s="4"/>
    </row>
    <row r="1781" spans="1:3" ht="15.75">
      <c r="A1781" s="4"/>
      <c r="B1781" s="5"/>
      <c r="C1781" s="4"/>
    </row>
    <row r="1782" spans="1:3" ht="15.75">
      <c r="A1782" s="4"/>
      <c r="B1782" s="5"/>
      <c r="C1782" s="4"/>
    </row>
    <row r="1783" spans="1:3" ht="15.75">
      <c r="A1783" s="4"/>
      <c r="B1783" s="5"/>
      <c r="C1783" s="4"/>
    </row>
    <row r="1784" spans="1:3" ht="15.75">
      <c r="A1784" s="4"/>
      <c r="B1784" s="5"/>
      <c r="C1784" s="4"/>
    </row>
    <row r="1785" spans="1:3" ht="15.75">
      <c r="A1785" s="4"/>
      <c r="B1785" s="5"/>
      <c r="C1785" s="4"/>
    </row>
    <row r="1786" spans="1:3" ht="15.75">
      <c r="A1786" s="4"/>
      <c r="B1786" s="5"/>
      <c r="C1786" s="4"/>
    </row>
    <row r="1787" spans="1:3" ht="15.75">
      <c r="A1787" s="4"/>
      <c r="B1787" s="5"/>
      <c r="C1787" s="4"/>
    </row>
    <row r="1788" spans="1:3" ht="15.75">
      <c r="A1788" s="4"/>
      <c r="B1788" s="5"/>
      <c r="C1788" s="4"/>
    </row>
    <row r="1789" spans="1:3" ht="15.75">
      <c r="A1789" s="4"/>
      <c r="B1789" s="5"/>
      <c r="C1789" s="4"/>
    </row>
    <row r="1790" spans="1:3" ht="15.75">
      <c r="A1790" s="4"/>
      <c r="B1790" s="5"/>
      <c r="C1790" s="4"/>
    </row>
    <row r="1791" spans="1:3" ht="15.75">
      <c r="A1791" s="4"/>
      <c r="B1791" s="5"/>
      <c r="C1791" s="4"/>
    </row>
    <row r="1792" spans="1:3" ht="15.75">
      <c r="A1792" s="4"/>
      <c r="B1792" s="5"/>
      <c r="C1792" s="4"/>
    </row>
    <row r="1793" spans="1:3" ht="15.75">
      <c r="A1793" s="4"/>
      <c r="B1793" s="5"/>
      <c r="C1793" s="4"/>
    </row>
    <row r="1794" spans="1:3" ht="15.75">
      <c r="A1794" s="4"/>
      <c r="B1794" s="5"/>
      <c r="C1794" s="4"/>
    </row>
    <row r="1795" spans="1:3" ht="15.75">
      <c r="A1795" s="4"/>
      <c r="B1795" s="5"/>
      <c r="C1795" s="4"/>
    </row>
    <row r="1796" spans="1:3" ht="15.75">
      <c r="A1796" s="4"/>
      <c r="B1796" s="5"/>
      <c r="C1796" s="4"/>
    </row>
    <row r="1797" spans="1:3" ht="15.75">
      <c r="A1797" s="4"/>
      <c r="B1797" s="5"/>
      <c r="C1797" s="4"/>
    </row>
    <row r="1798" spans="1:3" ht="15.75">
      <c r="A1798" s="4"/>
      <c r="B1798" s="5"/>
      <c r="C1798" s="4"/>
    </row>
    <row r="1799" spans="1:3" ht="15.75">
      <c r="A1799" s="4"/>
      <c r="B1799" s="5"/>
      <c r="C1799" s="4"/>
    </row>
    <row r="1800" spans="1:3" ht="15.75">
      <c r="A1800" s="4"/>
      <c r="B1800" s="5"/>
      <c r="C1800" s="4"/>
    </row>
    <row r="1801" spans="1:3" ht="15.75">
      <c r="A1801" s="4"/>
      <c r="B1801" s="5"/>
      <c r="C1801" s="4"/>
    </row>
    <row r="1802" spans="1:3" ht="15.75">
      <c r="A1802" s="4"/>
      <c r="B1802" s="5"/>
      <c r="C1802" s="4"/>
    </row>
    <row r="1803" spans="1:3" ht="15.75">
      <c r="A1803" s="4"/>
      <c r="B1803" s="5"/>
      <c r="C1803" s="4"/>
    </row>
    <row r="1804" spans="1:3" ht="15.75">
      <c r="A1804" s="4"/>
      <c r="B1804" s="5"/>
      <c r="C1804" s="4"/>
    </row>
    <row r="1805" spans="1:3" ht="15.75">
      <c r="A1805" s="4"/>
      <c r="B1805" s="5"/>
      <c r="C1805" s="4"/>
    </row>
    <row r="1806" spans="1:3" ht="15.75">
      <c r="A1806" s="4"/>
      <c r="B1806" s="5"/>
      <c r="C1806" s="4"/>
    </row>
    <row r="1807" spans="1:3" ht="15.75">
      <c r="A1807" s="4"/>
      <c r="B1807" s="5"/>
      <c r="C1807" s="4"/>
    </row>
    <row r="1808" spans="1:3" ht="15.75">
      <c r="A1808" s="4"/>
      <c r="B1808" s="5"/>
      <c r="C1808" s="4"/>
    </row>
    <row r="1809" spans="1:3" ht="15.75">
      <c r="A1809" s="4"/>
      <c r="B1809" s="5"/>
      <c r="C1809" s="4"/>
    </row>
    <row r="1810" spans="1:3" ht="15.75">
      <c r="A1810" s="4"/>
      <c r="B1810" s="5"/>
      <c r="C1810" s="4"/>
    </row>
    <row r="1811" spans="1:3" ht="15.75">
      <c r="A1811" s="4"/>
      <c r="B1811" s="5"/>
      <c r="C1811" s="4"/>
    </row>
    <row r="1812" spans="1:3" ht="15.75">
      <c r="A1812" s="4"/>
      <c r="B1812" s="5"/>
      <c r="C1812" s="4"/>
    </row>
    <row r="1813" spans="1:3" ht="15.75">
      <c r="A1813" s="4"/>
      <c r="B1813" s="5"/>
      <c r="C1813" s="4"/>
    </row>
    <row r="1814" spans="1:3" ht="15.75">
      <c r="A1814" s="4"/>
      <c r="B1814" s="5"/>
      <c r="C1814" s="4"/>
    </row>
    <row r="1815" spans="1:3" ht="15.75">
      <c r="A1815" s="4"/>
      <c r="B1815" s="5"/>
      <c r="C1815" s="4"/>
    </row>
    <row r="1816" spans="1:3" ht="15.75">
      <c r="A1816" s="4"/>
      <c r="B1816" s="5"/>
      <c r="C1816" s="4"/>
    </row>
    <row r="1817" spans="1:3" ht="15.75">
      <c r="A1817" s="4"/>
      <c r="B1817" s="5"/>
      <c r="C1817" s="4"/>
    </row>
    <row r="1818" spans="1:3" ht="15.75">
      <c r="A1818" s="4"/>
      <c r="B1818" s="5"/>
      <c r="C1818" s="4"/>
    </row>
    <row r="1819" spans="1:3" ht="15.75">
      <c r="A1819" s="4"/>
      <c r="B1819" s="5"/>
      <c r="C1819" s="4"/>
    </row>
    <row r="1820" spans="1:3" ht="15.75">
      <c r="A1820" s="4"/>
      <c r="B1820" s="5"/>
      <c r="C1820" s="4"/>
    </row>
    <row r="1821" spans="1:3" ht="15.75">
      <c r="A1821" s="4"/>
      <c r="B1821" s="5"/>
      <c r="C1821" s="4"/>
    </row>
    <row r="1822" spans="1:3" ht="15.75">
      <c r="A1822" s="4"/>
      <c r="B1822" s="5"/>
      <c r="C1822" s="4"/>
    </row>
    <row r="1823" spans="1:3" ht="15.75">
      <c r="A1823" s="4"/>
      <c r="B1823" s="5"/>
      <c r="C1823" s="4"/>
    </row>
    <row r="1824" spans="1:3" ht="15.75">
      <c r="A1824" s="4"/>
      <c r="B1824" s="5"/>
      <c r="C1824" s="4"/>
    </row>
    <row r="1825" spans="1:3" ht="15.75">
      <c r="A1825" s="4"/>
      <c r="B1825" s="5"/>
      <c r="C1825" s="4"/>
    </row>
    <row r="1826" spans="1:3" ht="15.75">
      <c r="A1826" s="4"/>
      <c r="B1826" s="5"/>
      <c r="C1826" s="4"/>
    </row>
    <row r="1827" spans="1:3" ht="15.75">
      <c r="A1827" s="4"/>
      <c r="B1827" s="5"/>
      <c r="C1827" s="4"/>
    </row>
    <row r="1828" spans="1:3" ht="15.75">
      <c r="A1828" s="4"/>
      <c r="B1828" s="5"/>
      <c r="C1828" s="4"/>
    </row>
    <row r="1829" spans="1:3" ht="15.75">
      <c r="A1829" s="4"/>
      <c r="B1829" s="5"/>
      <c r="C1829" s="4"/>
    </row>
    <row r="1830" spans="1:3" ht="15.75">
      <c r="A1830" s="4"/>
      <c r="B1830" s="5"/>
      <c r="C1830" s="4"/>
    </row>
    <row r="1831" spans="1:3" ht="15.75">
      <c r="A1831" s="4"/>
      <c r="B1831" s="5"/>
      <c r="C1831" s="4"/>
    </row>
    <row r="1832" spans="1:3" ht="15.75">
      <c r="A1832" s="4"/>
      <c r="B1832" s="5"/>
      <c r="C1832" s="4"/>
    </row>
    <row r="1833" spans="1:3" ht="15.75">
      <c r="A1833" s="4"/>
      <c r="B1833" s="5"/>
      <c r="C1833" s="4"/>
    </row>
    <row r="1834" spans="1:3" ht="15.75">
      <c r="A1834" s="4"/>
      <c r="B1834" s="5"/>
      <c r="C1834" s="4"/>
    </row>
  </sheetData>
  <sheetProtection/>
  <mergeCells count="79">
    <mergeCell ref="C966:G966"/>
    <mergeCell ref="C968:G968"/>
    <mergeCell ref="C970:G970"/>
    <mergeCell ref="C972:G972"/>
    <mergeCell ref="C974:G974"/>
    <mergeCell ref="A561:G561"/>
    <mergeCell ref="A712:G712"/>
    <mergeCell ref="A731:G731"/>
    <mergeCell ref="A853:G853"/>
    <mergeCell ref="A927:G927"/>
    <mergeCell ref="A558:G559"/>
    <mergeCell ref="A551:G551"/>
    <mergeCell ref="A960:G960"/>
    <mergeCell ref="A256:G256"/>
    <mergeCell ref="A385:G386"/>
    <mergeCell ref="B310:B311"/>
    <mergeCell ref="C310:C311"/>
    <mergeCell ref="D310:D311"/>
    <mergeCell ref="A563:G563"/>
    <mergeCell ref="A564:G564"/>
    <mergeCell ref="C976:G976"/>
    <mergeCell ref="C977:G977"/>
    <mergeCell ref="C962:G962"/>
    <mergeCell ref="C975:G975"/>
    <mergeCell ref="C964:G964"/>
    <mergeCell ref="E310:E311"/>
    <mergeCell ref="F310:F311"/>
    <mergeCell ref="G310:G311"/>
    <mergeCell ref="G312:G313"/>
    <mergeCell ref="F312:F313"/>
    <mergeCell ref="E308:E309"/>
    <mergeCell ref="F308:F309"/>
    <mergeCell ref="G308:G309"/>
    <mergeCell ref="E303:E304"/>
    <mergeCell ref="F303:F304"/>
    <mergeCell ref="G303:G304"/>
    <mergeCell ref="E306:E307"/>
    <mergeCell ref="F306:F307"/>
    <mergeCell ref="G306:G307"/>
    <mergeCell ref="F292:F293"/>
    <mergeCell ref="G292:G293"/>
    <mergeCell ref="A91:G91"/>
    <mergeCell ref="A180:G180"/>
    <mergeCell ref="C303:C304"/>
    <mergeCell ref="B306:B307"/>
    <mergeCell ref="C306:C307"/>
    <mergeCell ref="B299:B300"/>
    <mergeCell ref="B301:B302"/>
    <mergeCell ref="C301:C302"/>
    <mergeCell ref="A80:G80"/>
    <mergeCell ref="B292:B293"/>
    <mergeCell ref="B295:B296"/>
    <mergeCell ref="C295:C296"/>
    <mergeCell ref="D295:D296"/>
    <mergeCell ref="E295:E296"/>
    <mergeCell ref="F295:F296"/>
    <mergeCell ref="C292:C293"/>
    <mergeCell ref="D292:D293"/>
    <mergeCell ref="E292:E293"/>
    <mergeCell ref="B297:B298"/>
    <mergeCell ref="B303:B304"/>
    <mergeCell ref="B312:B313"/>
    <mergeCell ref="C312:C313"/>
    <mergeCell ref="D312:D313"/>
    <mergeCell ref="E312:E313"/>
    <mergeCell ref="D303:D304"/>
    <mergeCell ref="D306:D307"/>
    <mergeCell ref="B308:B309"/>
    <mergeCell ref="C308:C309"/>
    <mergeCell ref="D308:D309"/>
    <mergeCell ref="D1:G1"/>
    <mergeCell ref="D301:D302"/>
    <mergeCell ref="E301:E302"/>
    <mergeCell ref="F301:F302"/>
    <mergeCell ref="A2:G2"/>
    <mergeCell ref="A3:A4"/>
    <mergeCell ref="E3:G3"/>
    <mergeCell ref="A5:G5"/>
    <mergeCell ref="A59:G59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User</cp:lastModifiedBy>
  <cp:lastPrinted>2021-08-03T11:51:05Z</cp:lastPrinted>
  <dcterms:created xsi:type="dcterms:W3CDTF">1998-09-04T04:32:29Z</dcterms:created>
  <dcterms:modified xsi:type="dcterms:W3CDTF">2021-09-02T06:41:24Z</dcterms:modified>
  <cp:category/>
  <cp:version/>
  <cp:contentType/>
  <cp:contentStatus/>
</cp:coreProperties>
</file>