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5" windowWidth="12120" windowHeight="9000" activeTab="0"/>
  </bookViews>
  <sheets>
    <sheet name="Лист1 (2)" sheetId="1" r:id="rId1"/>
  </sheets>
  <definedNames>
    <definedName name="_xlnm.Print_Titles" localSheetId="0">'Лист1 (2)'!$3:$4</definedName>
    <definedName name="_xlnm.Print_Area" localSheetId="0">'Лист1 (2)'!$A$1:$G$965</definedName>
  </definedNames>
  <calcPr fullCalcOnLoad="1"/>
</workbook>
</file>

<file path=xl/sharedStrings.xml><?xml version="1.0" encoding="utf-8"?>
<sst xmlns="http://schemas.openxmlformats.org/spreadsheetml/2006/main" count="1599" uniqueCount="329">
  <si>
    <t>Показатели</t>
  </si>
  <si>
    <t>отчет</t>
  </si>
  <si>
    <t>оценка</t>
  </si>
  <si>
    <t xml:space="preserve">Ед. </t>
  </si>
  <si>
    <t>изм.</t>
  </si>
  <si>
    <t>чел.</t>
  </si>
  <si>
    <t>тыс.руб.</t>
  </si>
  <si>
    <t>руб.</t>
  </si>
  <si>
    <t>%</t>
  </si>
  <si>
    <t>Основные фонды</t>
  </si>
  <si>
    <t>Прибыль(убыток) - сальдо</t>
  </si>
  <si>
    <t xml:space="preserve">          из нее:</t>
  </si>
  <si>
    <t>прогноз</t>
  </si>
  <si>
    <t>- " -</t>
  </si>
  <si>
    <t>Прибыль, необлагаемая налогом (льготы)</t>
  </si>
  <si>
    <t>Убытки</t>
  </si>
  <si>
    <t>в том числе:</t>
  </si>
  <si>
    <t>Бытовые услуги</t>
  </si>
  <si>
    <t>Агропромышленный комплекс</t>
  </si>
  <si>
    <t xml:space="preserve">     все категории хозяйств</t>
  </si>
  <si>
    <t xml:space="preserve">     крестьянские (фермерские) хозяйства</t>
  </si>
  <si>
    <t>Все категории хозяйств</t>
  </si>
  <si>
    <t>тыс. шт.</t>
  </si>
  <si>
    <t xml:space="preserve">     крупный рогатый скот</t>
  </si>
  <si>
    <t xml:space="preserve">     в т. ч. коровы</t>
  </si>
  <si>
    <t xml:space="preserve">     свиньи</t>
  </si>
  <si>
    <t xml:space="preserve">     птица</t>
  </si>
  <si>
    <t xml:space="preserve">     в т.ч. коровы</t>
  </si>
  <si>
    <t>га</t>
  </si>
  <si>
    <t xml:space="preserve">     в том числе:</t>
  </si>
  <si>
    <t>Посевные площади</t>
  </si>
  <si>
    <t xml:space="preserve">Объем перевозок грузов </t>
  </si>
  <si>
    <t>Грузооборот</t>
  </si>
  <si>
    <t xml:space="preserve">Перевезено пассажиров </t>
  </si>
  <si>
    <t>Пассажирооборот</t>
  </si>
  <si>
    <t>тыс т.км</t>
  </si>
  <si>
    <t>в соотв. ед. изм.</t>
  </si>
  <si>
    <t>Финансовые результаты деятельности предприятий и организаций</t>
  </si>
  <si>
    <t>тыс. руб.</t>
  </si>
  <si>
    <t>Потребительский рынок</t>
  </si>
  <si>
    <t>Крестьянские (фермерские) хозяйства</t>
  </si>
  <si>
    <t>Транспорт (автомобильный, железнодорожный, электрический)</t>
  </si>
  <si>
    <t>Связь (почтовая)</t>
  </si>
  <si>
    <t>Электросвязь</t>
  </si>
  <si>
    <t>Медицинские услуги</t>
  </si>
  <si>
    <t>Социальные индикаторы</t>
  </si>
  <si>
    <t>тонн</t>
  </si>
  <si>
    <t>Ввод в действие производственных мощностей:</t>
  </si>
  <si>
    <t xml:space="preserve">      зерносклады</t>
  </si>
  <si>
    <t xml:space="preserve">      крытые тока</t>
  </si>
  <si>
    <t xml:space="preserve">      зерноплощадки</t>
  </si>
  <si>
    <t xml:space="preserve">      помещения для КРС</t>
  </si>
  <si>
    <t xml:space="preserve">      помещения для свиней</t>
  </si>
  <si>
    <t xml:space="preserve">      минипекарни</t>
  </si>
  <si>
    <t xml:space="preserve">      дороги</t>
  </si>
  <si>
    <t>Ввод в действие объектов социально-культурной сферы:</t>
  </si>
  <si>
    <t xml:space="preserve">      Жилые дома - всего</t>
  </si>
  <si>
    <t xml:space="preserve">           в том числе за счет средств:</t>
  </si>
  <si>
    <t xml:space="preserve">           федерального бюджета</t>
  </si>
  <si>
    <t xml:space="preserve">           областного бюджета</t>
  </si>
  <si>
    <t xml:space="preserve">           местного бюджета</t>
  </si>
  <si>
    <t xml:space="preserve">           предприятий и организаций</t>
  </si>
  <si>
    <t xml:space="preserve">           индивидуальных застройщиков</t>
  </si>
  <si>
    <t xml:space="preserve">           внебюджетных фондов</t>
  </si>
  <si>
    <t>кв.метров</t>
  </si>
  <si>
    <t>кв.м</t>
  </si>
  <si>
    <t>ск/мест</t>
  </si>
  <si>
    <t>тонн в см.</t>
  </si>
  <si>
    <t>км</t>
  </si>
  <si>
    <t>мест</t>
  </si>
  <si>
    <t>коек</t>
  </si>
  <si>
    <t>посещ в см.</t>
  </si>
  <si>
    <t xml:space="preserve">     Газовые сети - всего</t>
  </si>
  <si>
    <t xml:space="preserve">          в том числе за счет средств:</t>
  </si>
  <si>
    <t xml:space="preserve">          федерального бюджета</t>
  </si>
  <si>
    <t xml:space="preserve">          областного бюджета</t>
  </si>
  <si>
    <t xml:space="preserve">          местного бюджета</t>
  </si>
  <si>
    <t xml:space="preserve">          предприятий и организаций</t>
  </si>
  <si>
    <t xml:space="preserve">          внебюджетных источников</t>
  </si>
  <si>
    <t xml:space="preserve">      Дошкольные образовательные учреждения </t>
  </si>
  <si>
    <t xml:space="preserve">     Учреждения общего образования </t>
  </si>
  <si>
    <t xml:space="preserve">     Больницы </t>
  </si>
  <si>
    <t xml:space="preserve">     Поликлиники </t>
  </si>
  <si>
    <t xml:space="preserve">Выручка от реализации товаров, продукции, работ, услуг  (без НДС и налога с продаж) в действующих ценах каждого года </t>
  </si>
  <si>
    <t xml:space="preserve">Валовой доход (выручка) от реализации продукции  (работ,услуг без НДС и налога с продаж) в действующих ценах каждого года </t>
  </si>
  <si>
    <t xml:space="preserve">  в действующих ценах каждого года </t>
  </si>
  <si>
    <t>Коммунальные услуги</t>
  </si>
  <si>
    <t>Ветеринарные услуги</t>
  </si>
  <si>
    <t>Прочие услуги</t>
  </si>
  <si>
    <t>в том числе по видам экономической деятельности и в разрезе предприятий:</t>
  </si>
  <si>
    <t xml:space="preserve">   в том числе среднемесячная заработная плата по видам экономической деятельности:</t>
  </si>
  <si>
    <t xml:space="preserve">     в том числе по предприятиям:</t>
  </si>
  <si>
    <t>Государственные и муниципальные финансы</t>
  </si>
  <si>
    <t>в том числе</t>
  </si>
  <si>
    <t>налог на имущество физических лиц</t>
  </si>
  <si>
    <t>налог на доходы физических лиц</t>
  </si>
  <si>
    <t>земельный налог</t>
  </si>
  <si>
    <t>ЕНВД</t>
  </si>
  <si>
    <t>ЕСХН</t>
  </si>
  <si>
    <t>налог на имущество предприятий</t>
  </si>
  <si>
    <t>государственная пошлина</t>
  </si>
  <si>
    <t>упрощенная система налогообложения</t>
  </si>
  <si>
    <t>Остаточная стоимость основных фондов на конец года с учетом переоценки - всего</t>
  </si>
  <si>
    <t>тыс.пасс.км</t>
  </si>
  <si>
    <t xml:space="preserve">   в том числе фонд оплаты труда по видам экономической деятельности и по основным предприятиям :</t>
  </si>
  <si>
    <t>1. Собственные средства предприятий и организаций</t>
  </si>
  <si>
    <t>в том числе по видам экономической деятельности:</t>
  </si>
  <si>
    <t>кроме того компенсации из бюджетов всех уровней за исключением капитальных вложений</t>
  </si>
  <si>
    <t>гол.</t>
  </si>
  <si>
    <t xml:space="preserve">     продукция растениеводства</t>
  </si>
  <si>
    <t xml:space="preserve">     продукция животноводства</t>
  </si>
  <si>
    <t xml:space="preserve">     по категориям хозяйств:</t>
  </si>
  <si>
    <t>тыс. гол.</t>
  </si>
  <si>
    <t>налог на прибыль организаций</t>
  </si>
  <si>
    <t>налог на добавленную стоимость</t>
  </si>
  <si>
    <t>акцизы</t>
  </si>
  <si>
    <t>По каждой агрофирме по следующим показателям (при отсутствии агрофирм - показатели лучшего сельхозпредприятия района):</t>
  </si>
  <si>
    <t>в т. ч. по предприятиям:</t>
  </si>
  <si>
    <t>Объем инвестиций в основной капитал по источникам финансирования (по крупным и средним предприятиям и организациям):</t>
  </si>
  <si>
    <t>2. Привлеченные средства</t>
  </si>
  <si>
    <t>из них:</t>
  </si>
  <si>
    <t>кредиты банков</t>
  </si>
  <si>
    <t>бюджетные средства</t>
  </si>
  <si>
    <t>из федерального бюджета</t>
  </si>
  <si>
    <t>из областного бюджета</t>
  </si>
  <si>
    <t>из местного бюджета</t>
  </si>
  <si>
    <t>средства внебюджетных фондов</t>
  </si>
  <si>
    <t>прочие источники</t>
  </si>
  <si>
    <t>в т.ч. по видам экономической деятельности:</t>
  </si>
  <si>
    <t xml:space="preserve">Производство важнейших видов промышленной продукции в натуральном выражении в разрезе предпрятий и видов продукции </t>
  </si>
  <si>
    <t>заемные средства других организаций</t>
  </si>
  <si>
    <t>Коэффициент обновления основных фондов</t>
  </si>
  <si>
    <t>Ввод в действие основных фондов в ценах соответствующих лет</t>
  </si>
  <si>
    <t>Удельный вес прибыльных организаций в общем числе организаций</t>
  </si>
  <si>
    <t>млн руб.</t>
  </si>
  <si>
    <t>патентная система</t>
  </si>
  <si>
    <t>Объем подрядных работ по строительным организациям всех форм собственности</t>
  </si>
  <si>
    <t>тыс. тонн</t>
  </si>
  <si>
    <t>тыс. чел.</t>
  </si>
  <si>
    <t xml:space="preserve">       транспортный налог</t>
  </si>
  <si>
    <t xml:space="preserve">       НДПИ</t>
  </si>
  <si>
    <t>прочие налоги и сборы</t>
  </si>
  <si>
    <t xml:space="preserve">      отчисления на социальные нужды (всего)</t>
  </si>
  <si>
    <t>Продукция сельского хозяйства в действующих ценах соответствующих лет</t>
  </si>
  <si>
    <t xml:space="preserve">     сельскохозяйственные организации</t>
  </si>
  <si>
    <t xml:space="preserve">     хозяйства населения</t>
  </si>
  <si>
    <t>Хозяйства населения</t>
  </si>
  <si>
    <t>Сельскохозяйственные организации</t>
  </si>
  <si>
    <t>в том числе в разрезе предприятий:</t>
  </si>
  <si>
    <t>В. Добыча полезных ископаемых - всего</t>
  </si>
  <si>
    <t>С. Обрабатывающие производства - всего</t>
  </si>
  <si>
    <t>Д. Обеспечение электрической энергией, газом и паром; кондиционирование воздуха - всего</t>
  </si>
  <si>
    <t>Е. 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</si>
  <si>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по полному кругу организаций - производителей - всего по району (В+C+D+E)</t>
  </si>
  <si>
    <t>Промышленность*</t>
  </si>
  <si>
    <t>Обеспечение электрической энергией, газом и паром; кондиционирование воздуха D</t>
  </si>
  <si>
    <t>Водоснабжение; водоотведение, организация сбора и утилизации отходов, деятельность по ликвидации загрязнений E</t>
  </si>
  <si>
    <t xml:space="preserve">Сельское, лесное хозяйство, охота, рыболовство и рыбоводство - A </t>
  </si>
  <si>
    <t>Обрабатывающие производства - С</t>
  </si>
  <si>
    <t>Строительство - F</t>
  </si>
  <si>
    <t>Торговля оптовая и розничная; ремонт автотранспортных средств и мотоциклов - G</t>
  </si>
  <si>
    <t>Транспортировка и хранение - Н</t>
  </si>
  <si>
    <t>Деятельность гостиниц и предприятий общественного питания - I</t>
  </si>
  <si>
    <t>Деятельность в области информации и связи - J</t>
  </si>
  <si>
    <t>Деятельность финансовая и страховая  - К</t>
  </si>
  <si>
    <t>Деятельность по операциям с недвижимым имуществом - L</t>
  </si>
  <si>
    <t>Деятельность административная и сопутствующие дополнительные услуги - N</t>
  </si>
  <si>
    <t>Государственное управление и обеспечение военной безопасности; социальное обеспечение - О</t>
  </si>
  <si>
    <t>Образование - P</t>
  </si>
  <si>
    <t>Деятельность в области здравоохранения и социальных услуг - Q</t>
  </si>
  <si>
    <t>Деятельность в области культуры, спорта, организации досуга и развлечений - R</t>
  </si>
  <si>
    <t>Предоставление прочих видов услуг - S</t>
  </si>
  <si>
    <t>Водоснабжение; водоотведение, организация сбора и утилизации отходов, деятельность по ликвидации загрязнений - E</t>
  </si>
  <si>
    <t>Обеспечение электрической энергией, газом и паром; кондиционирование воздуха -  D</t>
  </si>
  <si>
    <t>Деятельность профессиональная, научная и техническая  - M</t>
  </si>
  <si>
    <t>Добыча полезных ископаемых - В</t>
  </si>
  <si>
    <t>Строительство газовых сетей</t>
  </si>
  <si>
    <t>всего:</t>
  </si>
  <si>
    <t>в том числе в населенных пунктах:</t>
  </si>
  <si>
    <t>ООО "Ливныстрой"</t>
  </si>
  <si>
    <t>добыча песка</t>
  </si>
  <si>
    <t>кирпич силикатный</t>
  </si>
  <si>
    <t>млн.усл. шт.</t>
  </si>
  <si>
    <t>Ливенский филиал АО "ОЗСК"</t>
  </si>
  <si>
    <t>Строительство водопровод. сетей</t>
  </si>
  <si>
    <t>ООО "Ливны Сахар"</t>
  </si>
  <si>
    <t xml:space="preserve">       сахар-песок</t>
  </si>
  <si>
    <t>тн</t>
  </si>
  <si>
    <t>АО "Ливнынасос"</t>
  </si>
  <si>
    <t xml:space="preserve">     АО "Ливнынасос"</t>
  </si>
  <si>
    <t xml:space="preserve">      АО "Ливнынасос"</t>
  </si>
  <si>
    <t>шт</t>
  </si>
  <si>
    <t>погружные центробежные насосы</t>
  </si>
  <si>
    <t>ООО "Аквасервис"</t>
  </si>
  <si>
    <t>ООО "Теплосервис"</t>
  </si>
  <si>
    <t>ООО "Водсервис"</t>
  </si>
  <si>
    <t>ООО "Жилком"</t>
  </si>
  <si>
    <t>Ливенское райпо</t>
  </si>
  <si>
    <t>ЗАО "Орловское"</t>
  </si>
  <si>
    <t>ОАО "Сосновка"</t>
  </si>
  <si>
    <t>КХ "50 лет Октября"</t>
  </si>
  <si>
    <t>ООО "Речица"</t>
  </si>
  <si>
    <t>хлеб и хлебобулочные изделия</t>
  </si>
  <si>
    <t>Беломестненское  с/п.</t>
  </si>
  <si>
    <t>пос.Ямской</t>
  </si>
  <si>
    <t xml:space="preserve">      водопровод</t>
  </si>
  <si>
    <t>ФЛ СУ-816 АО "Орелдорстрой"</t>
  </si>
  <si>
    <t xml:space="preserve">сельское, лесное хозяйство, охота, рыболовство и рыбоводство - A </t>
  </si>
  <si>
    <t>АО "Племенной завод имени А.С. Георгиевского"</t>
  </si>
  <si>
    <t>Речицкое  с/п.</t>
  </si>
  <si>
    <t>д.Сидоровка-д.Покровка Вторая</t>
  </si>
  <si>
    <t>ООО "Екатериновка"</t>
  </si>
  <si>
    <t>Инвестиции</t>
  </si>
  <si>
    <t>Объем инвестиций в основной капитал по территории района (города) за счет всех источников финансирования по полному кругу предприятий и организаций</t>
  </si>
  <si>
    <t>в т. ч. досчет на неформальную экономику</t>
  </si>
  <si>
    <t>Объем инвестиций в основной капитал по территории района (города) по крупным и средним предприятиям и организациям</t>
  </si>
  <si>
    <t>ООО "Норовское"</t>
  </si>
  <si>
    <t>Строительство канализационно-насосной станции и очистных сооружений п.Нагорный и п.Ямской Выгон</t>
  </si>
  <si>
    <t xml:space="preserve">канализационно-насосная станция </t>
  </si>
  <si>
    <t>м3/сут</t>
  </si>
  <si>
    <t>ФЛ СУ №816 АО "Орелдорстрой"</t>
  </si>
  <si>
    <t>ТОСП ООО "Агроторг" в Ливенском районе ("Пятёрочка")</t>
  </si>
  <si>
    <t>Образовательные учреждения Ливенского района</t>
  </si>
  <si>
    <t>*ВНИМАНИЕ:  с 1 января 2017 года осуществлен переход на применение в статистической практике новых версий Общероссийского классификатора видов экономической деятельности (ОКВЭД 2) и Общероссийского классификатора продукции по видам экономической деятельности (ОКПД 2). С учетом новых версий классификаторов показатели промышленного производства (индекс производства, объем отгруженных товаров собственного производства) с 1 января 2017 года исчисляются по следующим видам экономической  деятельности: "Добыча полезных ископаемых" (В), "Обрабатывающие производства" (С), "Обеспечение электрической энергией, газом и паром; кондиционирование воздуха" (Д), "Водоснабжение; водоотведение, организация сбора и утилизации отходов, деятельности по ликвидации загрязнений" (Е).</t>
  </si>
  <si>
    <t>ООО "Коротыш"</t>
  </si>
  <si>
    <t xml:space="preserve">Приложение к постановлению                                        администрации Ливенского района                     от    октября 2020 г. №     
</t>
  </si>
  <si>
    <t>АО ПЗ "Сергиевский"</t>
  </si>
  <si>
    <t>ООО "Сельхозинвест"</t>
  </si>
  <si>
    <t>Ливенский филиал "ОЗСК"</t>
  </si>
  <si>
    <t>ООО "ФосАгро-Орел"</t>
  </si>
  <si>
    <t>АО СК "Здоровецкое"</t>
  </si>
  <si>
    <t>Обеспечение электрической энергией, газом и паром; кондиционирование воздуха - D</t>
  </si>
  <si>
    <t>Жом гранулированный сушеный</t>
  </si>
  <si>
    <t>Растениеводство</t>
  </si>
  <si>
    <t>Валовые сборы</t>
  </si>
  <si>
    <t>Зерновые и зернобобовые культуры</t>
  </si>
  <si>
    <t>в хозяйствах всех категорий, всего</t>
  </si>
  <si>
    <t>в сельскохозяйственных организациях</t>
  </si>
  <si>
    <t>в том числе в разрезе организаций:</t>
  </si>
  <si>
    <t>Масличные культуры</t>
  </si>
  <si>
    <t>рапс озимый и яровой</t>
  </si>
  <si>
    <t>подсолнечник</t>
  </si>
  <si>
    <t>соя</t>
  </si>
  <si>
    <t>Свекла сахарная</t>
  </si>
  <si>
    <t>Овощи</t>
  </si>
  <si>
    <t>Вся посевная площадь</t>
  </si>
  <si>
    <t>хозяйства всех категорий</t>
  </si>
  <si>
    <t>Животноводство</t>
  </si>
  <si>
    <t xml:space="preserve">         из них: коровы молочного направления</t>
  </si>
  <si>
    <t>Производство продукции животноводства</t>
  </si>
  <si>
    <t>Производство мяса (скот и птица на убой в живом весе)</t>
  </si>
  <si>
    <t>в том числе в разрезе организаций</t>
  </si>
  <si>
    <t>в хозяйствах населения</t>
  </si>
  <si>
    <t>в крестьянских (фермерских) хозяйствах</t>
  </si>
  <si>
    <t>Производство молока</t>
  </si>
  <si>
    <t>Производство яиц</t>
  </si>
  <si>
    <t xml:space="preserve">Строительство канализационно-насосной станции и очистных сооружений </t>
  </si>
  <si>
    <t>Галическое  с/п.</t>
  </si>
  <si>
    <t>с.Успенское</t>
  </si>
  <si>
    <t>АО "Успенское"</t>
  </si>
  <si>
    <t>АО ПЗ "им. А.С. Георгиевского"</t>
  </si>
  <si>
    <t>ООО "Ливныинтертехнология"</t>
  </si>
  <si>
    <t>ТОСП ООО "ПРОДМИТ" в Ливенском районе</t>
  </si>
  <si>
    <t>мясо птицы</t>
  </si>
  <si>
    <t>ООО "Продмит"</t>
  </si>
  <si>
    <r>
      <t xml:space="preserve">в том числе по видам экономической деятельности </t>
    </r>
    <r>
      <rPr>
        <b/>
        <i/>
        <u val="single"/>
        <sz val="11"/>
        <rFont val="Times New Roman Cyr"/>
        <family val="1"/>
      </rPr>
      <t>в разрезе предприятий</t>
    </r>
    <r>
      <rPr>
        <i/>
        <sz val="11"/>
        <rFont val="Times New Roman Cyr"/>
        <family val="1"/>
      </rPr>
      <t>:</t>
    </r>
  </si>
  <si>
    <r>
      <t xml:space="preserve">Среднегодовая численность постоянного населения - </t>
    </r>
    <r>
      <rPr>
        <sz val="11"/>
        <rFont val="Times New Roman Cyr"/>
        <family val="1"/>
      </rPr>
      <t>всего</t>
    </r>
  </si>
  <si>
    <r>
      <t>Cреднесписочная численность работников</t>
    </r>
    <r>
      <rPr>
        <sz val="11"/>
        <rFont val="Times New Roman Cyr"/>
        <family val="1"/>
      </rPr>
      <t xml:space="preserve"> (по годовому отчету) - всего</t>
    </r>
  </si>
  <si>
    <r>
      <t xml:space="preserve">Сельское, лесное хозяйство, охота, рыболовство и рыбоводство - </t>
    </r>
    <r>
      <rPr>
        <b/>
        <sz val="11"/>
        <rFont val="Times New Roman Cyr"/>
        <family val="1"/>
      </rPr>
      <t xml:space="preserve">A </t>
    </r>
  </si>
  <si>
    <r>
      <t>Добыча полезных ископаемых -</t>
    </r>
    <r>
      <rPr>
        <b/>
        <sz val="11"/>
        <rFont val="Times New Roman Cyr"/>
        <family val="1"/>
      </rPr>
      <t xml:space="preserve"> B</t>
    </r>
  </si>
  <si>
    <r>
      <t xml:space="preserve">Строительство - </t>
    </r>
    <r>
      <rPr>
        <b/>
        <sz val="11"/>
        <rFont val="Times New Roman Cyr"/>
        <family val="1"/>
      </rPr>
      <t>F</t>
    </r>
  </si>
  <si>
    <r>
      <t xml:space="preserve">Торговля оптовая и розничная; ремонт автотранспортных средств и мотоциклов - </t>
    </r>
    <r>
      <rPr>
        <b/>
        <sz val="11"/>
        <rFont val="Times New Roman Cyr"/>
        <family val="1"/>
      </rPr>
      <t>G</t>
    </r>
  </si>
  <si>
    <r>
      <t xml:space="preserve">Транспортировка и хранение - </t>
    </r>
    <r>
      <rPr>
        <b/>
        <sz val="11"/>
        <rFont val="Times New Roman Cyr"/>
        <family val="1"/>
      </rPr>
      <t>Н</t>
    </r>
  </si>
  <si>
    <r>
      <t xml:space="preserve">Деятельность гостиниц и предприятий общественного питания - </t>
    </r>
    <r>
      <rPr>
        <b/>
        <sz val="11"/>
        <rFont val="Times New Roman Cyr"/>
        <family val="1"/>
      </rPr>
      <t>I</t>
    </r>
  </si>
  <si>
    <r>
      <t xml:space="preserve">Деятельность в области информации и связи - </t>
    </r>
    <r>
      <rPr>
        <b/>
        <sz val="11"/>
        <rFont val="Times New Roman Cyr"/>
        <family val="1"/>
      </rPr>
      <t>J</t>
    </r>
  </si>
  <si>
    <r>
      <t xml:space="preserve">Деятельность финансовая и страховая  - </t>
    </r>
    <r>
      <rPr>
        <b/>
        <sz val="11"/>
        <rFont val="Times New Roman Cyr"/>
        <family val="1"/>
      </rPr>
      <t>К</t>
    </r>
  </si>
  <si>
    <r>
      <t xml:space="preserve">Деятельность по операциям с недвижимым имуществом - </t>
    </r>
    <r>
      <rPr>
        <b/>
        <sz val="11"/>
        <rFont val="Times New Roman Cyr"/>
        <family val="1"/>
      </rPr>
      <t>L</t>
    </r>
  </si>
  <si>
    <r>
      <t xml:space="preserve">Деятельность профессиональная, научная и техническая - </t>
    </r>
    <r>
      <rPr>
        <b/>
        <sz val="11"/>
        <rFont val="Times New Roman Cyr"/>
        <family val="1"/>
      </rPr>
      <t>M</t>
    </r>
  </si>
  <si>
    <r>
      <t xml:space="preserve">Деятельность административная и сопутствующие дополнительные услуги - </t>
    </r>
    <r>
      <rPr>
        <b/>
        <sz val="11"/>
        <rFont val="Times New Roman Cyr"/>
        <family val="1"/>
      </rPr>
      <t>N</t>
    </r>
  </si>
  <si>
    <r>
      <t xml:space="preserve">Государственное управление и обеспечение военной безопасности; социальное обеспечение - </t>
    </r>
    <r>
      <rPr>
        <b/>
        <sz val="11"/>
        <rFont val="Times New Roman Cyr"/>
        <family val="1"/>
      </rPr>
      <t>О</t>
    </r>
  </si>
  <si>
    <r>
      <t xml:space="preserve">Образование - </t>
    </r>
    <r>
      <rPr>
        <b/>
        <sz val="11"/>
        <rFont val="Times New Roman Cyr"/>
        <family val="1"/>
      </rPr>
      <t>P</t>
    </r>
  </si>
  <si>
    <r>
      <t xml:space="preserve">Деятельность в области культуры, спорта, организации досуга и развлечений - </t>
    </r>
    <r>
      <rPr>
        <b/>
        <sz val="11"/>
        <rFont val="Times New Roman Cyr"/>
        <family val="1"/>
      </rPr>
      <t>R</t>
    </r>
  </si>
  <si>
    <r>
      <t xml:space="preserve">Предоставление прочих видов услуг - </t>
    </r>
    <r>
      <rPr>
        <b/>
        <sz val="11"/>
        <rFont val="Times New Roman Cyr"/>
        <family val="1"/>
      </rPr>
      <t>S</t>
    </r>
  </si>
  <si>
    <r>
      <t xml:space="preserve">Фонд оплаты труда (по годовому отчету) - </t>
    </r>
    <r>
      <rPr>
        <sz val="11"/>
        <rFont val="Times New Roman Cyr"/>
        <family val="1"/>
      </rPr>
      <t xml:space="preserve">всего </t>
    </r>
  </si>
  <si>
    <r>
      <t xml:space="preserve">Обрабатывающие производства - </t>
    </r>
    <r>
      <rPr>
        <b/>
        <sz val="11"/>
        <rFont val="Times New Roman Cyr"/>
        <family val="1"/>
      </rPr>
      <t>С</t>
    </r>
  </si>
  <si>
    <r>
      <t xml:space="preserve">Деятельность в области здравоохранения и социальных услуг - </t>
    </r>
    <r>
      <rPr>
        <b/>
        <sz val="11"/>
        <rFont val="Times New Roman Cyr"/>
        <family val="1"/>
      </rPr>
      <t>Q</t>
    </r>
  </si>
  <si>
    <r>
      <t>Среднемесячная заработная плата (по годовому отчету)</t>
    </r>
    <r>
      <rPr>
        <sz val="11"/>
        <rFont val="Times New Roman Cyr"/>
        <family val="1"/>
      </rPr>
      <t xml:space="preserve"> - всего</t>
    </r>
  </si>
  <si>
    <r>
      <t>Оборот розничной торговли</t>
    </r>
    <r>
      <rPr>
        <sz val="11"/>
        <rFont val="Times New Roman Cyr"/>
        <family val="1"/>
      </rPr>
      <t xml:space="preserve"> по крупным и средним  организациям</t>
    </r>
  </si>
  <si>
    <r>
      <t xml:space="preserve">Оборот общественного питания </t>
    </r>
    <r>
      <rPr>
        <sz val="11"/>
        <rFont val="Times New Roman Cyr"/>
        <family val="1"/>
      </rPr>
      <t>по крупным и средним организациям</t>
    </r>
  </si>
  <si>
    <r>
      <t>Объем платных услуг населению, оказанных крупными и средними предприятиями</t>
    </r>
    <r>
      <rPr>
        <sz val="11"/>
        <rFont val="Times New Roman Cyr"/>
        <family val="1"/>
      </rPr>
      <t xml:space="preserve">                 </t>
    </r>
  </si>
  <si>
    <t>ООО "Ливнысахар"</t>
  </si>
  <si>
    <t> БСУ СО ОО "Успенский Дом-Интернат для Граждан Пожилого Возраста и Инвалидов"</t>
  </si>
  <si>
    <t>Транспортные услуги</t>
  </si>
  <si>
    <t>Приобретение основных средств</t>
  </si>
  <si>
    <t>блочная котельная</t>
  </si>
  <si>
    <t>тыс.тонн</t>
  </si>
  <si>
    <t xml:space="preserve">  фруктохранилище                                   (ОАО "Сосновка")</t>
  </si>
  <si>
    <t xml:space="preserve">    Молочный комплекс                                (ОАО "Сосновка")</t>
  </si>
  <si>
    <t xml:space="preserve">     Навозохранилище (АО "ПЗ. Им. А.С. Георгиевского")</t>
  </si>
  <si>
    <t xml:space="preserve">малые предприятия </t>
  </si>
  <si>
    <t>-</t>
  </si>
  <si>
    <t>ООО "ОЗСК"</t>
  </si>
  <si>
    <t xml:space="preserve">      цех фасовки минудобрений</t>
  </si>
  <si>
    <t>тн/смену</t>
  </si>
  <si>
    <r>
      <t xml:space="preserve">Обрабатывающие производства - </t>
    </r>
    <r>
      <rPr>
        <b/>
        <sz val="12"/>
        <color indexed="10"/>
        <rFont val="Times New Roman Cyr"/>
        <family val="1"/>
      </rPr>
      <t>С</t>
    </r>
  </si>
  <si>
    <r>
      <t xml:space="preserve">Деятельность в области здравоохранения и социальных услуг - </t>
    </r>
    <r>
      <rPr>
        <b/>
        <sz val="12"/>
        <color indexed="10"/>
        <rFont val="Times New Roman Cyr"/>
        <family val="1"/>
      </rPr>
      <t>Q</t>
    </r>
  </si>
  <si>
    <t>прочие</t>
  </si>
  <si>
    <t>Услуги почтовой связи  и курьерские услуги</t>
  </si>
  <si>
    <t>Услуги телекоммуникационные</t>
  </si>
  <si>
    <t>Жилищные услуги</t>
  </si>
  <si>
    <t>Услуги учреждений культуры</t>
  </si>
  <si>
    <t xml:space="preserve"> Услуги турагентств, туроператоров и прочие услуги по бронированию</t>
  </si>
  <si>
    <t>Услуги гостиниц и аналогичные услуги по предоставлению временного жилья</t>
  </si>
  <si>
    <t>Услуги физической культуры и спорта</t>
  </si>
  <si>
    <t>Услуги санаторно-курортных организаций</t>
  </si>
  <si>
    <t>Услуги юридические</t>
  </si>
  <si>
    <t>Услуги в системе образования</t>
  </si>
  <si>
    <t>Услуги, предоставляемые гражданам пожилого возраста и инвалидам</t>
  </si>
  <si>
    <t>Общее поступление налогов в бюджет Ливенского района - всего (во все бюджеты по всем видам налоговых доходов)</t>
  </si>
  <si>
    <r>
      <t>Поголовье скота и птицы</t>
    </r>
    <r>
      <rPr>
        <sz val="11"/>
        <rFont val="Times New Roman Cyr"/>
        <family val="0"/>
      </rPr>
      <t xml:space="preserve"> (на конец периода)</t>
    </r>
  </si>
  <si>
    <r>
      <t>Полная балансовая стоимость основных фондов</t>
    </r>
    <r>
      <rPr>
        <sz val="11"/>
        <rFont val="Times New Roman Cyr"/>
        <family val="1"/>
      </rPr>
      <t xml:space="preserve"> </t>
    </r>
    <r>
      <rPr>
        <b/>
        <sz val="11"/>
        <rFont val="Times New Roman Cyr"/>
        <family val="1"/>
      </rPr>
      <t>на конец года с учетом переоценки - всего</t>
    </r>
  </si>
  <si>
    <r>
      <t xml:space="preserve">Поступление основных фондов предприятий всех форм собственности - </t>
    </r>
    <r>
      <rPr>
        <sz val="11"/>
        <rFont val="Times New Roman Cyr"/>
        <family val="1"/>
      </rPr>
      <t>всего</t>
    </r>
  </si>
  <si>
    <r>
      <t>Выбытие основных фондов в среднем за год</t>
    </r>
    <r>
      <rPr>
        <sz val="11"/>
        <rFont val="Times New Roman Cyr"/>
        <family val="1"/>
      </rPr>
      <t xml:space="preserve"> - всего</t>
    </r>
  </si>
  <si>
    <r>
      <t>Учетный износ основных фондов, начисленный за год и отражаемый в бухгалтерской отчетности</t>
    </r>
    <r>
      <rPr>
        <sz val="11"/>
        <rFont val="Times New Roman Cyr"/>
        <family val="1"/>
      </rPr>
      <t xml:space="preserve"> - всего</t>
    </r>
  </si>
  <si>
    <r>
      <t>Амортизационные отчисления</t>
    </r>
    <r>
      <rPr>
        <sz val="11"/>
        <rFont val="Times New Roman Cyr"/>
        <family val="1"/>
      </rPr>
      <t xml:space="preserve"> - всего</t>
    </r>
  </si>
  <si>
    <r>
      <t xml:space="preserve">  </t>
    </r>
    <r>
      <rPr>
        <b/>
        <sz val="11"/>
        <rFont val="Times New Roman Cyr"/>
        <family val="1"/>
      </rPr>
      <t>Прибыль</t>
    </r>
    <r>
      <rPr>
        <sz val="11"/>
        <rFont val="Times New Roman Cyr"/>
        <family val="1"/>
      </rPr>
      <t xml:space="preserve"> прибыльных предприятий</t>
    </r>
  </si>
  <si>
    <r>
      <rPr>
        <b/>
        <i/>
        <sz val="11"/>
        <rFont val="Times New Roman"/>
        <family val="1"/>
      </rPr>
      <t>Строительство блочной котельной ТКУ-4000 БВ для теплоснабжения с. Коротыш</t>
    </r>
    <r>
      <rPr>
        <sz val="11"/>
        <rFont val="Times New Roman"/>
        <family val="1"/>
      </rPr>
      <t xml:space="preserve">
</t>
    </r>
  </si>
  <si>
    <t xml:space="preserve"> МВт/час</t>
  </si>
  <si>
    <t>Прогноз социально - экономического развития Ливенского района на 2024-2026 годы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</si>
</sst>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"/>
    <numFmt numFmtId="186" formatCode="0.000"/>
    <numFmt numFmtId="187" formatCode="0.0%"/>
  </numFmts>
  <fonts count="57">
    <font>
      <sz val="12"/>
      <name val="Times New Roman Cyr"/>
      <family val="1"/>
    </font>
    <font>
      <sz val="14"/>
      <name val="Times New Roman Cyr"/>
      <family val="0"/>
    </font>
    <font>
      <sz val="11"/>
      <name val="Times New Roman Cyr"/>
      <family val="1"/>
    </font>
    <font>
      <i/>
      <sz val="11"/>
      <name val="Times New Roman Cyr"/>
      <family val="1"/>
    </font>
    <font>
      <b/>
      <sz val="11"/>
      <name val="Times New Roman Cyr"/>
      <family val="0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Times New Roman"/>
      <family val="1"/>
    </font>
    <font>
      <sz val="12"/>
      <name val="Arial"/>
      <family val="2"/>
    </font>
    <font>
      <b/>
      <sz val="13"/>
      <name val="Times New Roman Cyr"/>
      <family val="1"/>
    </font>
    <font>
      <b/>
      <i/>
      <sz val="11"/>
      <name val="Times New Roman Cyr"/>
      <family val="0"/>
    </font>
    <font>
      <i/>
      <sz val="12"/>
      <name val="Times New Roman Cyr"/>
      <family val="0"/>
    </font>
    <font>
      <b/>
      <i/>
      <u val="single"/>
      <sz val="11"/>
      <name val="Times New Roman Cyr"/>
      <family val="1"/>
    </font>
    <font>
      <b/>
      <sz val="12"/>
      <color indexed="10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yr"/>
      <family val="0"/>
    </font>
    <font>
      <i/>
      <u val="single"/>
      <sz val="11"/>
      <name val="Times New Roman"/>
      <family val="1"/>
    </font>
    <font>
      <i/>
      <u val="single"/>
      <sz val="11"/>
      <name val="Times New Roman Cyr"/>
      <family val="0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 Cyr"/>
      <family val="0"/>
    </font>
    <font>
      <sz val="12"/>
      <color indexed="10"/>
      <name val="Times New Roman Cyr"/>
      <family val="1"/>
    </font>
    <font>
      <b/>
      <sz val="13"/>
      <color indexed="10"/>
      <name val="Times New Roman Cyr"/>
      <family val="0"/>
    </font>
    <font>
      <sz val="13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 Cyr"/>
      <family val="0"/>
    </font>
    <font>
      <sz val="12"/>
      <color rgb="FFFF0000"/>
      <name val="Times New Roman Cyr"/>
      <family val="1"/>
    </font>
    <font>
      <b/>
      <sz val="13"/>
      <color rgb="FFFF0000"/>
      <name val="Times New Roman Cyr"/>
      <family val="0"/>
    </font>
    <font>
      <sz val="13"/>
      <color rgb="FFFF0000"/>
      <name val="Times New Roman Cyr"/>
      <family val="1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justify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2" borderId="2" applyNumberFormat="0" applyAlignment="0" applyProtection="0"/>
    <xf numFmtId="0" fontId="44" fillId="2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27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0" borderId="7" applyNumberFormat="0" applyAlignment="0" applyProtection="0"/>
    <xf numFmtId="0" fontId="8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0" fillId="0" borderId="0">
      <alignment vertical="justify"/>
      <protection/>
    </xf>
    <xf numFmtId="0" fontId="0" fillId="0" borderId="0">
      <alignment vertical="justify"/>
      <protection/>
    </xf>
    <xf numFmtId="0" fontId="48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24" borderId="0" applyNumberFormat="0" applyBorder="0" applyAlignment="0" applyProtection="0"/>
  </cellStyleXfs>
  <cellXfs count="331">
    <xf numFmtId="0" fontId="0" fillId="0" borderId="0" xfId="0" applyAlignment="1">
      <alignment vertical="justify"/>
    </xf>
    <xf numFmtId="0" fontId="0" fillId="2" borderId="0" xfId="0" applyFill="1" applyAlignment="1">
      <alignment vertical="justify"/>
    </xf>
    <xf numFmtId="0" fontId="0" fillId="25" borderId="0" xfId="0" applyFill="1" applyAlignment="1">
      <alignment vertical="justify"/>
    </xf>
    <xf numFmtId="0" fontId="0" fillId="25" borderId="0" xfId="0" applyFill="1" applyAlignment="1">
      <alignment/>
    </xf>
    <xf numFmtId="0" fontId="0" fillId="0" borderId="0" xfId="0" applyFill="1" applyAlignment="1">
      <alignment vertical="justify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 vertical="justify" indent="1"/>
    </xf>
    <xf numFmtId="0" fontId="0" fillId="26" borderId="0" xfId="0" applyFill="1" applyAlignment="1">
      <alignment vertical="justify"/>
    </xf>
    <xf numFmtId="49" fontId="2" fillId="26" borderId="10" xfId="0" applyNumberFormat="1" applyFont="1" applyFill="1" applyBorder="1" applyAlignment="1">
      <alignment horizontal="center"/>
    </xf>
    <xf numFmtId="1" fontId="0" fillId="2" borderId="0" xfId="0" applyNumberFormat="1" applyFill="1" applyAlignment="1">
      <alignment vertical="justify"/>
    </xf>
    <xf numFmtId="184" fontId="0" fillId="26" borderId="0" xfId="0" applyNumberFormat="1" applyFill="1" applyAlignment="1">
      <alignment vertical="justify"/>
    </xf>
    <xf numFmtId="2" fontId="0" fillId="2" borderId="0" xfId="0" applyNumberFormat="1" applyFill="1" applyAlignment="1">
      <alignment vertical="justify"/>
    </xf>
    <xf numFmtId="0" fontId="0" fillId="0" borderId="0" xfId="0" applyFill="1" applyBorder="1" applyAlignment="1">
      <alignment vertical="justify"/>
    </xf>
    <xf numFmtId="184" fontId="53" fillId="26" borderId="0" xfId="53" applyNumberFormat="1" applyFont="1" applyFill="1" applyBorder="1" applyAlignment="1">
      <alignment horizontal="right" vertical="justify"/>
      <protection/>
    </xf>
    <xf numFmtId="184" fontId="53" fillId="26" borderId="0" xfId="53" applyNumberFormat="1" applyFont="1" applyFill="1" applyBorder="1" applyAlignment="1">
      <alignment horizontal="right" vertical="justify"/>
      <protection/>
    </xf>
    <xf numFmtId="0" fontId="54" fillId="2" borderId="0" xfId="0" applyFont="1" applyFill="1" applyAlignment="1">
      <alignment vertical="justify"/>
    </xf>
    <xf numFmtId="184" fontId="0" fillId="0" borderId="0" xfId="0" applyNumberFormat="1" applyFill="1" applyAlignment="1">
      <alignment vertical="justify"/>
    </xf>
    <xf numFmtId="184" fontId="54" fillId="26" borderId="0" xfId="0" applyNumberFormat="1" applyFont="1" applyFill="1" applyAlignment="1">
      <alignment vertical="justify"/>
    </xf>
    <xf numFmtId="2" fontId="54" fillId="2" borderId="0" xfId="0" applyNumberFormat="1" applyFont="1" applyFill="1" applyAlignment="1">
      <alignment vertical="justify"/>
    </xf>
    <xf numFmtId="184" fontId="54" fillId="2" borderId="0" xfId="0" applyNumberFormat="1" applyFont="1" applyFill="1" applyAlignment="1">
      <alignment vertical="justify"/>
    </xf>
    <xf numFmtId="0" fontId="2" fillId="26" borderId="10" xfId="0" applyFont="1" applyFill="1" applyBorder="1" applyAlignment="1">
      <alignment horizontal="center" vertical="justify"/>
    </xf>
    <xf numFmtId="0" fontId="0" fillId="26" borderId="0" xfId="0" applyFont="1" applyFill="1" applyAlignment="1">
      <alignment vertical="justify"/>
    </xf>
    <xf numFmtId="0" fontId="0" fillId="26" borderId="0" xfId="0" applyFont="1" applyFill="1" applyAlignment="1">
      <alignment/>
    </xf>
    <xf numFmtId="0" fontId="2" fillId="26" borderId="0" xfId="0" applyFont="1" applyFill="1" applyAlignment="1">
      <alignment horizontal="center" vertical="justify"/>
    </xf>
    <xf numFmtId="184" fontId="2" fillId="26" borderId="10" xfId="0" applyNumberFormat="1" applyFont="1" applyFill="1" applyBorder="1" applyAlignment="1">
      <alignment horizontal="center" vertical="justify"/>
    </xf>
    <xf numFmtId="184" fontId="3" fillId="26" borderId="10" xfId="0" applyNumberFormat="1" applyFont="1" applyFill="1" applyBorder="1" applyAlignment="1">
      <alignment horizontal="center" vertical="justify"/>
    </xf>
    <xf numFmtId="0" fontId="2" fillId="26" borderId="10" xfId="0" applyFont="1" applyFill="1" applyBorder="1" applyAlignment="1">
      <alignment horizontal="center" vertical="center" wrapText="1"/>
    </xf>
    <xf numFmtId="184" fontId="2" fillId="26" borderId="10" xfId="53" applyNumberFormat="1" applyFont="1" applyFill="1" applyBorder="1" applyAlignment="1">
      <alignment horizontal="center" vertical="justify"/>
      <protection/>
    </xf>
    <xf numFmtId="0" fontId="2" fillId="26" borderId="10" xfId="0" applyFont="1" applyFill="1" applyBorder="1" applyAlignment="1">
      <alignment horizontal="center" vertical="justify"/>
    </xf>
    <xf numFmtId="0" fontId="2" fillId="26" borderId="0" xfId="0" applyFont="1" applyFill="1" applyAlignment="1">
      <alignment horizontal="center"/>
    </xf>
    <xf numFmtId="0" fontId="2" fillId="26" borderId="11" xfId="0" applyFont="1" applyFill="1" applyBorder="1" applyAlignment="1">
      <alignment horizontal="center"/>
    </xf>
    <xf numFmtId="0" fontId="2" fillId="26" borderId="11" xfId="0" applyFont="1" applyFill="1" applyBorder="1" applyAlignment="1">
      <alignment horizontal="center" vertical="justify"/>
    </xf>
    <xf numFmtId="0" fontId="2" fillId="26" borderId="12" xfId="0" applyFont="1" applyFill="1" applyBorder="1" applyAlignment="1">
      <alignment horizontal="center" vertical="justify"/>
    </xf>
    <xf numFmtId="0" fontId="2" fillId="26" borderId="13" xfId="0" applyFont="1" applyFill="1" applyBorder="1" applyAlignment="1">
      <alignment horizontal="center"/>
    </xf>
    <xf numFmtId="0" fontId="2" fillId="26" borderId="13" xfId="0" applyFont="1" applyFill="1" applyBorder="1" applyAlignment="1">
      <alignment horizontal="center" vertical="justify"/>
    </xf>
    <xf numFmtId="0" fontId="2" fillId="26" borderId="14" xfId="0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justify"/>
    </xf>
    <xf numFmtId="0" fontId="2" fillId="26" borderId="10" xfId="0" applyFont="1" applyFill="1" applyBorder="1" applyAlignment="1">
      <alignment horizontal="center" vertical="center"/>
    </xf>
    <xf numFmtId="49" fontId="2" fillId="26" borderId="10" xfId="0" applyNumberFormat="1" applyFont="1" applyFill="1" applyBorder="1" applyAlignment="1">
      <alignment horizontal="center"/>
    </xf>
    <xf numFmtId="0" fontId="12" fillId="26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vertical="justify"/>
    </xf>
    <xf numFmtId="184" fontId="3" fillId="26" borderId="0" xfId="0" applyNumberFormat="1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/>
    </xf>
    <xf numFmtId="1" fontId="0" fillId="0" borderId="0" xfId="0" applyNumberFormat="1" applyFill="1" applyAlignment="1">
      <alignment vertical="justify"/>
    </xf>
    <xf numFmtId="0" fontId="2" fillId="26" borderId="10" xfId="0" applyFont="1" applyFill="1" applyBorder="1" applyAlignment="1">
      <alignment horizontal="center" vertical="top"/>
    </xf>
    <xf numFmtId="0" fontId="5" fillId="26" borderId="10" xfId="0" applyFont="1" applyFill="1" applyBorder="1" applyAlignment="1">
      <alignment horizontal="center" vertical="center"/>
    </xf>
    <xf numFmtId="184" fontId="3" fillId="26" borderId="10" xfId="0" applyNumberFormat="1" applyFont="1" applyFill="1" applyBorder="1" applyAlignment="1">
      <alignment horizontal="center" vertical="justify"/>
    </xf>
    <xf numFmtId="2" fontId="5" fillId="26" borderId="10" xfId="0" applyNumberFormat="1" applyFont="1" applyFill="1" applyBorder="1" applyAlignment="1">
      <alignment horizontal="center" vertical="center" wrapText="1"/>
    </xf>
    <xf numFmtId="1" fontId="3" fillId="26" borderId="10" xfId="0" applyNumberFormat="1" applyFont="1" applyFill="1" applyBorder="1" applyAlignment="1">
      <alignment horizontal="center" vertical="justify"/>
    </xf>
    <xf numFmtId="184" fontId="2" fillId="26" borderId="10" xfId="0" applyNumberFormat="1" applyFont="1" applyFill="1" applyBorder="1" applyAlignment="1">
      <alignment horizontal="center" vertical="justify"/>
    </xf>
    <xf numFmtId="49" fontId="3" fillId="26" borderId="10" xfId="0" applyNumberFormat="1" applyFont="1" applyFill="1" applyBorder="1" applyAlignment="1">
      <alignment horizontal="center"/>
    </xf>
    <xf numFmtId="2" fontId="3" fillId="26" borderId="10" xfId="0" applyNumberFormat="1" applyFont="1" applyFill="1" applyBorder="1" applyAlignment="1">
      <alignment horizontal="center" vertical="justify" wrapText="1"/>
    </xf>
    <xf numFmtId="184" fontId="3" fillId="26" borderId="10" xfId="52" applyNumberFormat="1" applyFont="1" applyFill="1" applyBorder="1" applyAlignment="1">
      <alignment horizontal="center" vertical="justify"/>
      <protection/>
    </xf>
    <xf numFmtId="184" fontId="3" fillId="26" borderId="10" xfId="52" applyNumberFormat="1" applyFont="1" applyFill="1" applyBorder="1" applyAlignment="1">
      <alignment horizontal="center" vertical="justify"/>
      <protection/>
    </xf>
    <xf numFmtId="0" fontId="2" fillId="26" borderId="10" xfId="0" applyFont="1" applyFill="1" applyBorder="1" applyAlignment="1">
      <alignment horizontal="center" vertical="center"/>
    </xf>
    <xf numFmtId="0" fontId="4" fillId="2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justify"/>
    </xf>
    <xf numFmtId="0" fontId="0" fillId="26" borderId="10" xfId="0" applyFont="1" applyFill="1" applyBorder="1" applyAlignment="1">
      <alignment vertical="justify"/>
    </xf>
    <xf numFmtId="0" fontId="4" fillId="26" borderId="10" xfId="0" applyFont="1" applyFill="1" applyBorder="1" applyAlignment="1">
      <alignment horizontal="center" vertical="justify"/>
    </xf>
    <xf numFmtId="0" fontId="4" fillId="26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horizontal="center" vertical="justify"/>
    </xf>
    <xf numFmtId="0" fontId="3" fillId="26" borderId="10" xfId="0" applyFont="1" applyFill="1" applyBorder="1" applyAlignment="1">
      <alignment horizontal="center" vertical="justify"/>
    </xf>
    <xf numFmtId="0" fontId="3" fillId="26" borderId="10" xfId="0" applyFont="1" applyFill="1" applyBorder="1" applyAlignment="1">
      <alignment vertical="justify"/>
    </xf>
    <xf numFmtId="0" fontId="0" fillId="26" borderId="10" xfId="0" applyFont="1" applyFill="1" applyBorder="1" applyAlignment="1">
      <alignment vertical="justify"/>
    </xf>
    <xf numFmtId="0" fontId="13" fillId="26" borderId="10" xfId="0" applyFont="1" applyFill="1" applyBorder="1" applyAlignment="1">
      <alignment vertical="justify"/>
    </xf>
    <xf numFmtId="0" fontId="0" fillId="2" borderId="10" xfId="0" applyFont="1" applyFill="1" applyBorder="1" applyAlignment="1">
      <alignment horizontal="center" vertical="justify"/>
    </xf>
    <xf numFmtId="49" fontId="2" fillId="26" borderId="10" xfId="0" applyNumberFormat="1" applyFont="1" applyFill="1" applyBorder="1" applyAlignment="1">
      <alignment horizontal="center" vertical="center"/>
    </xf>
    <xf numFmtId="0" fontId="12" fillId="26" borderId="10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justify"/>
    </xf>
    <xf numFmtId="184" fontId="4" fillId="26" borderId="10" xfId="53" applyNumberFormat="1" applyFont="1" applyFill="1" applyBorder="1" applyAlignment="1">
      <alignment horizontal="center" vertical="justify"/>
      <protection/>
    </xf>
    <xf numFmtId="184" fontId="4" fillId="26" borderId="10" xfId="0" applyNumberFormat="1" applyFont="1" applyFill="1" applyBorder="1" applyAlignment="1">
      <alignment horizontal="center" vertical="justify"/>
    </xf>
    <xf numFmtId="0" fontId="2" fillId="26" borderId="10" xfId="0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/>
    </xf>
    <xf numFmtId="184" fontId="4" fillId="26" borderId="10" xfId="53" applyNumberFormat="1" applyFont="1" applyFill="1" applyBorder="1" applyAlignment="1">
      <alignment horizontal="center" vertical="justify"/>
      <protection/>
    </xf>
    <xf numFmtId="0" fontId="3" fillId="26" borderId="10" xfId="0" applyFont="1" applyFill="1" applyBorder="1" applyAlignment="1">
      <alignment horizontal="center" vertical="center" wrapText="1"/>
    </xf>
    <xf numFmtId="1" fontId="2" fillId="26" borderId="10" xfId="0" applyNumberFormat="1" applyFont="1" applyFill="1" applyBorder="1" applyAlignment="1">
      <alignment horizontal="center" vertical="center"/>
    </xf>
    <xf numFmtId="184" fontId="2" fillId="26" borderId="10" xfId="53" applyNumberFormat="1" applyFont="1" applyFill="1" applyBorder="1" applyAlignment="1">
      <alignment horizontal="center" vertical="justify"/>
      <protection/>
    </xf>
    <xf numFmtId="2" fontId="4" fillId="26" borderId="10" xfId="53" applyNumberFormat="1" applyFont="1" applyFill="1" applyBorder="1" applyAlignment="1">
      <alignment horizontal="center" vertical="justify" wrapText="1"/>
      <protection/>
    </xf>
    <xf numFmtId="2" fontId="2" fillId="26" borderId="10" xfId="0" applyNumberFormat="1" applyFont="1" applyFill="1" applyBorder="1" applyAlignment="1">
      <alignment horizontal="center" vertical="center" wrapText="1"/>
    </xf>
    <xf numFmtId="2" fontId="9" fillId="26" borderId="13" xfId="0" applyNumberFormat="1" applyFont="1" applyFill="1" applyBorder="1" applyAlignment="1">
      <alignment horizontal="center" wrapText="1"/>
    </xf>
    <xf numFmtId="2" fontId="2" fillId="26" borderId="10" xfId="53" applyNumberFormat="1" applyFont="1" applyFill="1" applyBorder="1" applyAlignment="1">
      <alignment horizontal="center" vertical="justify" wrapText="1"/>
      <protection/>
    </xf>
    <xf numFmtId="2" fontId="12" fillId="26" borderId="10" xfId="53" applyNumberFormat="1" applyFont="1" applyFill="1" applyBorder="1" applyAlignment="1">
      <alignment horizontal="center" vertical="center" wrapText="1"/>
      <protection/>
    </xf>
    <xf numFmtId="2" fontId="2" fillId="26" borderId="10" xfId="53" applyNumberFormat="1" applyFont="1" applyFill="1" applyBorder="1" applyAlignment="1">
      <alignment horizontal="center" vertical="center" wrapText="1"/>
      <protection/>
    </xf>
    <xf numFmtId="49" fontId="12" fillId="26" borderId="10" xfId="0" applyNumberFormat="1" applyFont="1" applyFill="1" applyBorder="1" applyAlignment="1">
      <alignment horizontal="center" vertical="center"/>
    </xf>
    <xf numFmtId="0" fontId="3" fillId="26" borderId="10" xfId="0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/>
    </xf>
    <xf numFmtId="49" fontId="3" fillId="26" borderId="10" xfId="0" applyNumberFormat="1" applyFont="1" applyFill="1" applyBorder="1" applyAlignment="1">
      <alignment horizontal="center" vertical="justify"/>
    </xf>
    <xf numFmtId="0" fontId="2" fillId="26" borderId="10" xfId="0" applyFont="1" applyFill="1" applyBorder="1" applyAlignment="1">
      <alignment horizontal="center" wrapText="1"/>
    </xf>
    <xf numFmtId="0" fontId="4" fillId="26" borderId="10" xfId="0" applyFont="1" applyFill="1" applyBorder="1" applyAlignment="1">
      <alignment horizontal="center" vertical="justify"/>
    </xf>
    <xf numFmtId="0" fontId="3" fillId="26" borderId="10" xfId="0" applyFont="1" applyFill="1" applyBorder="1" applyAlignment="1">
      <alignment horizontal="center"/>
    </xf>
    <xf numFmtId="0" fontId="3" fillId="26" borderId="10" xfId="0" applyFont="1" applyFill="1" applyBorder="1" applyAlignment="1">
      <alignment vertical="justify"/>
    </xf>
    <xf numFmtId="1" fontId="4" fillId="26" borderId="10" xfId="0" applyNumberFormat="1" applyFont="1" applyFill="1" applyBorder="1" applyAlignment="1">
      <alignment horizontal="center" vertical="justify"/>
    </xf>
    <xf numFmtId="1" fontId="2" fillId="26" borderId="10" xfId="0" applyNumberFormat="1" applyFont="1" applyFill="1" applyBorder="1" applyAlignment="1">
      <alignment horizontal="center" vertical="justify"/>
    </xf>
    <xf numFmtId="0" fontId="2" fillId="26" borderId="11" xfId="0" applyFont="1" applyFill="1" applyBorder="1" applyAlignment="1" applyProtection="1">
      <alignment horizontal="center" vertical="center" wrapText="1"/>
      <protection/>
    </xf>
    <xf numFmtId="0" fontId="3" fillId="26" borderId="10" xfId="0" applyFont="1" applyFill="1" applyBorder="1" applyAlignment="1">
      <alignment horizontal="center" vertical="top"/>
    </xf>
    <xf numFmtId="0" fontId="2" fillId="26" borderId="10" xfId="0" applyFont="1" applyFill="1" applyBorder="1" applyAlignment="1" applyProtection="1">
      <alignment horizontal="center" vertical="justify" wrapText="1"/>
      <protection/>
    </xf>
    <xf numFmtId="0" fontId="2" fillId="26" borderId="11" xfId="0" applyFont="1" applyFill="1" applyBorder="1" applyAlignment="1" applyProtection="1">
      <alignment horizontal="center" vertical="justify" wrapText="1"/>
      <protection/>
    </xf>
    <xf numFmtId="0" fontId="2" fillId="26" borderId="10" xfId="0" applyFont="1" applyFill="1" applyBorder="1" applyAlignment="1" applyProtection="1">
      <alignment horizontal="center" vertical="center" wrapText="1"/>
      <protection/>
    </xf>
    <xf numFmtId="0" fontId="3" fillId="26" borderId="10" xfId="0" applyFont="1" applyFill="1" applyBorder="1" applyAlignment="1" applyProtection="1">
      <alignment horizontal="center" vertical="center" wrapText="1"/>
      <protection/>
    </xf>
    <xf numFmtId="0" fontId="3" fillId="27" borderId="10" xfId="0" applyFont="1" applyFill="1" applyBorder="1" applyAlignment="1">
      <alignment horizontal="center" vertical="justify"/>
    </xf>
    <xf numFmtId="0" fontId="3" fillId="27" borderId="10" xfId="0" applyFont="1" applyFill="1" applyBorder="1" applyAlignment="1">
      <alignment horizontal="center" vertical="top"/>
    </xf>
    <xf numFmtId="1" fontId="3" fillId="27" borderId="10" xfId="0" applyNumberFormat="1" applyFont="1" applyFill="1" applyBorder="1" applyAlignment="1">
      <alignment horizontal="center" vertical="justify"/>
    </xf>
    <xf numFmtId="0" fontId="3" fillId="26" borderId="11" xfId="0" applyFont="1" applyFill="1" applyBorder="1" applyAlignment="1">
      <alignment horizontal="center" vertical="justify"/>
    </xf>
    <xf numFmtId="2" fontId="3" fillId="2" borderId="10" xfId="0" applyNumberFormat="1" applyFont="1" applyFill="1" applyBorder="1" applyAlignment="1">
      <alignment vertical="justify"/>
    </xf>
    <xf numFmtId="184" fontId="13" fillId="2" borderId="10" xfId="0" applyNumberFormat="1" applyFont="1" applyFill="1" applyBorder="1" applyAlignment="1">
      <alignment vertical="justify"/>
    </xf>
    <xf numFmtId="184" fontId="4" fillId="26" borderId="10" xfId="52" applyNumberFormat="1" applyFont="1" applyFill="1" applyBorder="1" applyAlignment="1">
      <alignment horizontal="center" vertical="justify"/>
      <protection/>
    </xf>
    <xf numFmtId="184" fontId="2" fillId="26" borderId="10" xfId="52" applyNumberFormat="1" applyFont="1" applyFill="1" applyBorder="1" applyAlignment="1">
      <alignment horizontal="center" vertical="justify"/>
      <protection/>
    </xf>
    <xf numFmtId="0" fontId="3" fillId="26" borderId="13" xfId="0" applyFont="1" applyFill="1" applyBorder="1" applyAlignment="1">
      <alignment horizontal="center" vertical="justify"/>
    </xf>
    <xf numFmtId="0" fontId="2" fillId="0" borderId="15" xfId="0" applyFont="1" applyFill="1" applyBorder="1" applyAlignment="1">
      <alignment horizontal="center" vertical="justify"/>
    </xf>
    <xf numFmtId="0" fontId="3" fillId="26" borderId="10" xfId="0" applyFont="1" applyFill="1" applyBorder="1" applyAlignment="1">
      <alignment horizontal="center" wrapText="1"/>
    </xf>
    <xf numFmtId="0" fontId="3" fillId="26" borderId="13" xfId="0" applyFont="1" applyFill="1" applyBorder="1" applyAlignment="1">
      <alignment horizontal="center" vertical="justify"/>
    </xf>
    <xf numFmtId="0" fontId="5" fillId="0" borderId="15" xfId="0" applyFont="1" applyBorder="1" applyAlignment="1">
      <alignment vertical="justify"/>
    </xf>
    <xf numFmtId="0" fontId="55" fillId="26" borderId="0" xfId="0" applyFont="1" applyFill="1" applyAlignment="1">
      <alignment horizontal="left" vertical="top"/>
    </xf>
    <xf numFmtId="0" fontId="56" fillId="26" borderId="0" xfId="0" applyFont="1" applyFill="1" applyAlignment="1">
      <alignment horizontal="center" vertical="top"/>
    </xf>
    <xf numFmtId="0" fontId="56" fillId="26" borderId="0" xfId="0" applyFont="1" applyFill="1" applyAlignment="1">
      <alignment horizontal="left" vertical="top"/>
    </xf>
    <xf numFmtId="0" fontId="56" fillId="26" borderId="0" xfId="0" applyFont="1" applyFill="1" applyAlignment="1">
      <alignment horizontal="left" indent="5"/>
    </xf>
    <xf numFmtId="0" fontId="54" fillId="26" borderId="0" xfId="0" applyFont="1" applyFill="1" applyAlignment="1">
      <alignment horizontal="left" indent="5"/>
    </xf>
    <xf numFmtId="0" fontId="55" fillId="26" borderId="0" xfId="0" applyFont="1" applyFill="1" applyBorder="1" applyAlignment="1">
      <alignment horizontal="left" vertical="top"/>
    </xf>
    <xf numFmtId="0" fontId="56" fillId="26" borderId="0" xfId="0" applyFont="1" applyFill="1" applyBorder="1" applyAlignment="1">
      <alignment horizontal="left" vertical="top"/>
    </xf>
    <xf numFmtId="0" fontId="55" fillId="26" borderId="0" xfId="0" applyFont="1" applyFill="1" applyAlignment="1">
      <alignment vertical="top" wrapText="1"/>
    </xf>
    <xf numFmtId="0" fontId="56" fillId="26" borderId="0" xfId="0" applyFont="1" applyFill="1" applyAlignment="1">
      <alignment vertical="top" wrapText="1"/>
    </xf>
    <xf numFmtId="0" fontId="56" fillId="26" borderId="0" xfId="0" applyFont="1" applyFill="1" applyAlignment="1">
      <alignment horizontal="center" vertical="center"/>
    </xf>
    <xf numFmtId="0" fontId="56" fillId="26" borderId="0" xfId="0" applyFont="1" applyFill="1" applyAlignment="1">
      <alignment horizontal="left" vertical="top" indent="5"/>
    </xf>
    <xf numFmtId="0" fontId="54" fillId="26" borderId="0" xfId="0" applyFont="1" applyFill="1" applyAlignment="1">
      <alignment horizontal="left" vertical="top" indent="5"/>
    </xf>
    <xf numFmtId="0" fontId="56" fillId="26" borderId="0" xfId="0" applyFont="1" applyFill="1" applyAlignment="1">
      <alignment horizontal="left" vertical="top" wrapText="1" indent="5"/>
    </xf>
    <xf numFmtId="0" fontId="54" fillId="26" borderId="0" xfId="0" applyFont="1" applyFill="1" applyAlignment="1">
      <alignment horizontal="left" vertical="top" wrapText="1" indent="5"/>
    </xf>
    <xf numFmtId="0" fontId="53" fillId="26" borderId="0" xfId="0" applyFont="1" applyFill="1" applyAlignment="1">
      <alignment horizontal="center" vertical="top" wrapText="1"/>
    </xf>
    <xf numFmtId="0" fontId="53" fillId="26" borderId="0" xfId="0" applyFont="1" applyFill="1" applyAlignment="1">
      <alignment horizontal="center" vertical="top"/>
    </xf>
    <xf numFmtId="0" fontId="53" fillId="26" borderId="0" xfId="0" applyFont="1" applyFill="1" applyBorder="1" applyAlignment="1">
      <alignment horizontal="center" vertical="justify"/>
    </xf>
    <xf numFmtId="0" fontId="53" fillId="26" borderId="0" xfId="0" applyFont="1" applyFill="1" applyAlignment="1">
      <alignment horizontal="center"/>
    </xf>
    <xf numFmtId="0" fontId="53" fillId="26" borderId="0" xfId="0" applyFont="1" applyFill="1" applyAlignment="1">
      <alignment horizontal="center" vertical="justify"/>
    </xf>
    <xf numFmtId="0" fontId="2" fillId="26" borderId="10" xfId="0" applyFont="1" applyFill="1" applyBorder="1" applyAlignment="1">
      <alignment horizontal="center"/>
    </xf>
    <xf numFmtId="0" fontId="16" fillId="26" borderId="10" xfId="0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center" wrapText="1"/>
    </xf>
    <xf numFmtId="184" fontId="4" fillId="26" borderId="10" xfId="0" applyNumberFormat="1" applyFont="1" applyFill="1" applyBorder="1" applyAlignment="1">
      <alignment horizontal="center" vertical="justify"/>
    </xf>
    <xf numFmtId="0" fontId="9" fillId="26" borderId="10" xfId="0" applyFont="1" applyFill="1" applyBorder="1" applyAlignment="1">
      <alignment horizontal="center" wrapText="1"/>
    </xf>
    <xf numFmtId="0" fontId="9" fillId="26" borderId="10" xfId="0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center" vertical="center"/>
    </xf>
    <xf numFmtId="0" fontId="5" fillId="26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vertical="justify"/>
    </xf>
    <xf numFmtId="184" fontId="2" fillId="0" borderId="10" xfId="0" applyNumberFormat="1" applyFont="1" applyFill="1" applyBorder="1" applyAlignment="1">
      <alignment vertical="justify"/>
    </xf>
    <xf numFmtId="184" fontId="0" fillId="0" borderId="10" xfId="0" applyNumberFormat="1" applyFont="1" applyFill="1" applyBorder="1" applyAlignment="1">
      <alignment vertical="justify"/>
    </xf>
    <xf numFmtId="0" fontId="3" fillId="0" borderId="10" xfId="0" applyFont="1" applyFill="1" applyBorder="1" applyAlignment="1">
      <alignment vertical="justify"/>
    </xf>
    <xf numFmtId="0" fontId="13" fillId="0" borderId="10" xfId="0" applyFont="1" applyFill="1" applyBorder="1" applyAlignment="1">
      <alignment vertical="justify"/>
    </xf>
    <xf numFmtId="0" fontId="5" fillId="26" borderId="10" xfId="0" applyFont="1" applyFill="1" applyBorder="1" applyAlignment="1">
      <alignment horizontal="center" vertical="center" wrapText="1"/>
    </xf>
    <xf numFmtId="2" fontId="5" fillId="26" borderId="10" xfId="0" applyNumberFormat="1" applyFont="1" applyFill="1" applyBorder="1" applyAlignment="1">
      <alignment horizontal="center" wrapText="1"/>
    </xf>
    <xf numFmtId="0" fontId="5" fillId="26" borderId="10" xfId="0" applyFont="1" applyFill="1" applyBorder="1" applyAlignment="1">
      <alignment horizontal="center" wrapText="1"/>
    </xf>
    <xf numFmtId="0" fontId="9" fillId="26" borderId="10" xfId="0" applyFont="1" applyFill="1" applyBorder="1" applyAlignment="1">
      <alignment horizontal="center"/>
    </xf>
    <xf numFmtId="0" fontId="17" fillId="26" borderId="10" xfId="0" applyFont="1" applyFill="1" applyBorder="1" applyAlignment="1">
      <alignment horizontal="center" vertical="center" wrapText="1"/>
    </xf>
    <xf numFmtId="0" fontId="16" fillId="26" borderId="10" xfId="0" applyFont="1" applyFill="1" applyBorder="1" applyAlignment="1">
      <alignment horizontal="center" wrapText="1"/>
    </xf>
    <xf numFmtId="184" fontId="2" fillId="0" borderId="10" xfId="0" applyNumberFormat="1" applyFont="1" applyFill="1" applyBorder="1" applyAlignment="1">
      <alignment horizontal="center" vertical="justify"/>
    </xf>
    <xf numFmtId="184" fontId="0" fillId="0" borderId="10" xfId="0" applyNumberFormat="1" applyFont="1" applyFill="1" applyBorder="1" applyAlignment="1">
      <alignment horizontal="center" vertical="justify"/>
    </xf>
    <xf numFmtId="0" fontId="17" fillId="26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vertical="justify"/>
    </xf>
    <xf numFmtId="184" fontId="5" fillId="26" borderId="10" xfId="0" applyNumberFormat="1" applyFont="1" applyFill="1" applyBorder="1" applyAlignment="1">
      <alignment horizontal="center" vertical="center" wrapText="1"/>
    </xf>
    <xf numFmtId="184" fontId="3" fillId="26" borderId="10" xfId="0" applyNumberFormat="1" applyFont="1" applyFill="1" applyBorder="1" applyAlignment="1">
      <alignment horizontal="center" vertical="center"/>
    </xf>
    <xf numFmtId="184" fontId="5" fillId="26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justify"/>
    </xf>
    <xf numFmtId="0" fontId="13" fillId="0" borderId="10" xfId="0" applyFont="1" applyFill="1" applyBorder="1" applyAlignment="1">
      <alignment vertical="justify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vertical="justify"/>
    </xf>
    <xf numFmtId="184" fontId="2" fillId="26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" fillId="28" borderId="10" xfId="0" applyFont="1" applyFill="1" applyBorder="1" applyAlignment="1">
      <alignment horizontal="left" vertical="center" wrapText="1"/>
    </xf>
    <xf numFmtId="0" fontId="2" fillId="28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center" vertical="justify"/>
    </xf>
    <xf numFmtId="0" fontId="4" fillId="26" borderId="10" xfId="0" applyFont="1" applyFill="1" applyBorder="1" applyAlignment="1">
      <alignment vertical="justify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/>
    </xf>
    <xf numFmtId="0" fontId="2" fillId="28" borderId="10" xfId="0" applyFont="1" applyFill="1" applyBorder="1" applyAlignment="1">
      <alignment horizontal="left" vertical="center" wrapText="1"/>
    </xf>
    <xf numFmtId="0" fontId="2" fillId="28" borderId="10" xfId="0" applyFont="1" applyFill="1" applyBorder="1" applyAlignment="1">
      <alignment horizontal="center"/>
    </xf>
    <xf numFmtId="0" fontId="4" fillId="28" borderId="10" xfId="0" applyFont="1" applyFill="1" applyBorder="1" applyAlignment="1">
      <alignment horizontal="center" vertical="justify"/>
    </xf>
    <xf numFmtId="0" fontId="4" fillId="28" borderId="10" xfId="0" applyFont="1" applyFill="1" applyBorder="1" applyAlignment="1">
      <alignment vertical="justify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2" fillId="26" borderId="10" xfId="0" applyFont="1" applyFill="1" applyBorder="1" applyAlignment="1">
      <alignment vertical="justify"/>
    </xf>
    <xf numFmtId="0" fontId="4" fillId="0" borderId="10" xfId="0" applyFont="1" applyFill="1" applyBorder="1" applyAlignment="1">
      <alignment horizontal="center" vertical="justify"/>
    </xf>
    <xf numFmtId="0" fontId="2" fillId="2" borderId="0" xfId="0" applyFont="1" applyFill="1" applyAlignment="1">
      <alignment horizontal="left" vertical="center" indent="1"/>
    </xf>
    <xf numFmtId="0" fontId="2" fillId="0" borderId="10" xfId="0" applyFont="1" applyFill="1" applyBorder="1" applyAlignment="1">
      <alignment vertical="justify"/>
    </xf>
    <xf numFmtId="0" fontId="4" fillId="0" borderId="10" xfId="0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center" wrapText="1"/>
    </xf>
    <xf numFmtId="0" fontId="18" fillId="26" borderId="10" xfId="0" applyFont="1" applyFill="1" applyBorder="1" applyAlignment="1">
      <alignment vertical="justify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justify"/>
    </xf>
    <xf numFmtId="0" fontId="0" fillId="2" borderId="10" xfId="0" applyFont="1" applyFill="1" applyBorder="1" applyAlignment="1">
      <alignment horizontal="center" vertical="justify"/>
    </xf>
    <xf numFmtId="184" fontId="4" fillId="0" borderId="10" xfId="0" applyNumberFormat="1" applyFont="1" applyFill="1" applyBorder="1" applyAlignment="1">
      <alignment horizontal="center" vertical="justify"/>
    </xf>
    <xf numFmtId="0" fontId="2" fillId="0" borderId="10" xfId="0" applyFont="1" applyFill="1" applyBorder="1" applyAlignment="1">
      <alignment horizontal="left" vertical="justify" indent="1"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justify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49" fontId="3" fillId="26" borderId="10" xfId="0" applyNumberFormat="1" applyFont="1" applyFill="1" applyBorder="1" applyAlignment="1">
      <alignment horizontal="center" vertical="center"/>
    </xf>
    <xf numFmtId="184" fontId="3" fillId="26" borderId="10" xfId="53" applyNumberFormat="1" applyFont="1" applyFill="1" applyBorder="1" applyAlignment="1">
      <alignment horizontal="center" vertical="justify"/>
      <protection/>
    </xf>
    <xf numFmtId="2" fontId="17" fillId="26" borderId="11" xfId="0" applyNumberFormat="1" applyFont="1" applyFill="1" applyBorder="1" applyAlignment="1">
      <alignment horizontal="center" wrapText="1"/>
    </xf>
    <xf numFmtId="2" fontId="17" fillId="26" borderId="16" xfId="0" applyNumberFormat="1" applyFont="1" applyFill="1" applyBorder="1" applyAlignment="1">
      <alignment horizontal="center" wrapText="1"/>
    </xf>
    <xf numFmtId="2" fontId="9" fillId="26" borderId="17" xfId="0" applyNumberFormat="1" applyFont="1" applyFill="1" applyBorder="1" applyAlignment="1">
      <alignment horizontal="center" wrapText="1"/>
    </xf>
    <xf numFmtId="184" fontId="2" fillId="26" borderId="10" xfId="53" applyNumberFormat="1" applyFont="1" applyFill="1" applyBorder="1" applyAlignment="1">
      <alignment horizontal="center" vertical="justify" wrapText="1"/>
      <protection/>
    </xf>
    <xf numFmtId="184" fontId="2" fillId="26" borderId="18" xfId="53" applyNumberFormat="1" applyFont="1" applyFill="1" applyBorder="1" applyAlignment="1">
      <alignment horizontal="center" vertical="justify" wrapText="1"/>
      <protection/>
    </xf>
    <xf numFmtId="2" fontId="19" fillId="26" borderId="19" xfId="0" applyNumberFormat="1" applyFont="1" applyFill="1" applyBorder="1" applyAlignment="1">
      <alignment horizontal="center" wrapText="1"/>
    </xf>
    <xf numFmtId="184" fontId="2" fillId="26" borderId="11" xfId="53" applyNumberFormat="1" applyFont="1" applyFill="1" applyBorder="1" applyAlignment="1">
      <alignment horizontal="center" vertical="justify" wrapText="1"/>
      <protection/>
    </xf>
    <xf numFmtId="184" fontId="2" fillId="26" borderId="19" xfId="53" applyNumberFormat="1" applyFont="1" applyFill="1" applyBorder="1" applyAlignment="1">
      <alignment horizontal="center" vertical="justify" wrapText="1"/>
      <protection/>
    </xf>
    <xf numFmtId="2" fontId="20" fillId="26" borderId="11" xfId="0" applyNumberFormat="1" applyFont="1" applyFill="1" applyBorder="1" applyAlignment="1">
      <alignment horizontal="center" vertical="center" wrapText="1"/>
    </xf>
    <xf numFmtId="2" fontId="2" fillId="26" borderId="19" xfId="0" applyNumberFormat="1" applyFont="1" applyFill="1" applyBorder="1" applyAlignment="1">
      <alignment horizontal="center" vertical="center" wrapText="1"/>
    </xf>
    <xf numFmtId="2" fontId="19" fillId="26" borderId="11" xfId="0" applyNumberFormat="1" applyFont="1" applyFill="1" applyBorder="1" applyAlignment="1">
      <alignment horizontal="center" wrapText="1"/>
    </xf>
    <xf numFmtId="2" fontId="17" fillId="26" borderId="10" xfId="0" applyNumberFormat="1" applyFont="1" applyFill="1" applyBorder="1" applyAlignment="1">
      <alignment horizontal="center" wrapText="1"/>
    </xf>
    <xf numFmtId="2" fontId="3" fillId="26" borderId="10" xfId="53" applyNumberFormat="1" applyFont="1" applyFill="1" applyBorder="1" applyAlignment="1">
      <alignment horizontal="center" vertical="center" wrapText="1"/>
      <protection/>
    </xf>
    <xf numFmtId="184" fontId="3" fillId="26" borderId="10" xfId="0" applyNumberFormat="1" applyFont="1" applyFill="1" applyBorder="1" applyAlignment="1">
      <alignment horizontal="center" vertical="center" wrapText="1"/>
    </xf>
    <xf numFmtId="2" fontId="9" fillId="26" borderId="10" xfId="0" applyNumberFormat="1" applyFont="1" applyFill="1" applyBorder="1" applyAlignment="1">
      <alignment horizontal="center" wrapText="1"/>
    </xf>
    <xf numFmtId="2" fontId="13" fillId="2" borderId="10" xfId="0" applyNumberFormat="1" applyFont="1" applyFill="1" applyBorder="1" applyAlignment="1">
      <alignment horizontal="center" vertical="center" wrapText="1"/>
    </xf>
    <xf numFmtId="2" fontId="9" fillId="26" borderId="13" xfId="0" applyNumberFormat="1" applyFont="1" applyFill="1" applyBorder="1" applyAlignment="1">
      <alignment horizontal="center" vertical="center" wrapText="1"/>
    </xf>
    <xf numFmtId="2" fontId="13" fillId="2" borderId="0" xfId="0" applyNumberFormat="1" applyFont="1" applyFill="1" applyAlignment="1">
      <alignment horizontal="center" vertical="center" wrapText="1"/>
    </xf>
    <xf numFmtId="2" fontId="4" fillId="26" borderId="10" xfId="53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vertical="justify"/>
    </xf>
    <xf numFmtId="0" fontId="3" fillId="26" borderId="10" xfId="0" applyFont="1" applyFill="1" applyBorder="1" applyAlignment="1">
      <alignment horizontal="left" vertical="center" wrapText="1"/>
    </xf>
    <xf numFmtId="49" fontId="3" fillId="26" borderId="10" xfId="0" applyNumberFormat="1" applyFont="1" applyFill="1" applyBorder="1" applyAlignment="1">
      <alignment horizontal="center"/>
    </xf>
    <xf numFmtId="1" fontId="4" fillId="26" borderId="10" xfId="52" applyNumberFormat="1" applyFont="1" applyFill="1" applyBorder="1" applyAlignment="1">
      <alignment horizontal="center" vertical="justify"/>
      <protection/>
    </xf>
    <xf numFmtId="0" fontId="3" fillId="26" borderId="10" xfId="0" applyNumberFormat="1" applyFont="1" applyFill="1" applyBorder="1" applyAlignment="1">
      <alignment vertical="justify"/>
    </xf>
    <xf numFmtId="0" fontId="13" fillId="26" borderId="10" xfId="0" applyFont="1" applyFill="1" applyBorder="1" applyAlignment="1">
      <alignment horizontal="center" vertical="justify"/>
    </xf>
    <xf numFmtId="0" fontId="13" fillId="26" borderId="10" xfId="0" applyFont="1" applyFill="1" applyBorder="1" applyAlignment="1">
      <alignment vertical="justify"/>
    </xf>
    <xf numFmtId="184" fontId="3" fillId="2" borderId="10" xfId="0" applyNumberFormat="1" applyFont="1" applyFill="1" applyBorder="1" applyAlignment="1">
      <alignment horizontal="right" vertical="justify"/>
    </xf>
    <xf numFmtId="184" fontId="2" fillId="26" borderId="10" xfId="52" applyNumberFormat="1" applyFont="1" applyFill="1" applyBorder="1" applyAlignment="1">
      <alignment horizontal="center" vertical="justify"/>
      <protection/>
    </xf>
    <xf numFmtId="0" fontId="0" fillId="26" borderId="10" xfId="0" applyFont="1" applyFill="1" applyBorder="1" applyAlignment="1">
      <alignment/>
    </xf>
    <xf numFmtId="0" fontId="21" fillId="26" borderId="10" xfId="0" applyFont="1" applyFill="1" applyBorder="1" applyAlignment="1">
      <alignment vertical="justify"/>
    </xf>
    <xf numFmtId="184" fontId="2" fillId="26" borderId="10" xfId="0" applyNumberFormat="1" applyFont="1" applyFill="1" applyBorder="1" applyAlignment="1">
      <alignment vertical="justify"/>
    </xf>
    <xf numFmtId="0" fontId="2" fillId="26" borderId="10" xfId="0" applyFont="1" applyFill="1" applyBorder="1" applyAlignment="1">
      <alignment/>
    </xf>
    <xf numFmtId="0" fontId="4" fillId="26" borderId="10" xfId="0" applyFont="1" applyFill="1" applyBorder="1" applyAlignment="1">
      <alignment horizontal="left" vertical="justify"/>
    </xf>
    <xf numFmtId="0" fontId="2" fillId="26" borderId="10" xfId="0" applyFont="1" applyFill="1" applyBorder="1" applyAlignment="1">
      <alignment horizontal="left" vertical="justify"/>
    </xf>
    <xf numFmtId="0" fontId="2" fillId="26" borderId="10" xfId="0" applyFont="1" applyFill="1" applyBorder="1" applyAlignment="1">
      <alignment horizontal="center"/>
    </xf>
    <xf numFmtId="0" fontId="2" fillId="26" borderId="10" xfId="0" applyFont="1" applyFill="1" applyBorder="1" applyAlignment="1">
      <alignment horizontal="center"/>
    </xf>
    <xf numFmtId="0" fontId="2" fillId="26" borderId="12" xfId="0" applyFont="1" applyFill="1" applyBorder="1" applyAlignment="1">
      <alignment horizontal="center" vertical="center" wrapText="1"/>
    </xf>
    <xf numFmtId="184" fontId="0" fillId="26" borderId="0" xfId="0" applyNumberFormat="1" applyFont="1" applyFill="1" applyAlignment="1">
      <alignment vertical="justify"/>
    </xf>
    <xf numFmtId="0" fontId="0" fillId="26" borderId="10" xfId="0" applyFont="1" applyFill="1" applyBorder="1" applyAlignment="1">
      <alignment horizontal="center" vertical="justify"/>
    </xf>
    <xf numFmtId="186" fontId="54" fillId="26" borderId="0" xfId="0" applyNumberFormat="1" applyFont="1" applyFill="1" applyAlignment="1">
      <alignment vertical="justify"/>
    </xf>
    <xf numFmtId="2" fontId="3" fillId="26" borderId="10" xfId="0" applyNumberFormat="1" applyFont="1" applyFill="1" applyBorder="1" applyAlignment="1">
      <alignment horizontal="center" vertical="center"/>
    </xf>
    <xf numFmtId="2" fontId="3" fillId="26" borderId="10" xfId="0" applyNumberFormat="1" applyFont="1" applyFill="1" applyBorder="1" applyAlignment="1">
      <alignment horizontal="center" vertical="justify"/>
    </xf>
    <xf numFmtId="1" fontId="2" fillId="2" borderId="10" xfId="0" applyNumberFormat="1" applyFont="1" applyFill="1" applyBorder="1" applyAlignment="1">
      <alignment/>
    </xf>
    <xf numFmtId="0" fontId="2" fillId="29" borderId="10" xfId="0" applyFont="1" applyFill="1" applyBorder="1" applyAlignment="1">
      <alignment horizontal="center" wrapText="1"/>
    </xf>
    <xf numFmtId="0" fontId="2" fillId="29" borderId="18" xfId="0" applyFont="1" applyFill="1" applyBorder="1" applyAlignment="1">
      <alignment horizontal="center"/>
    </xf>
    <xf numFmtId="0" fontId="2" fillId="30" borderId="10" xfId="0" applyFont="1" applyFill="1" applyBorder="1" applyAlignment="1">
      <alignment horizontal="center" wrapText="1"/>
    </xf>
    <xf numFmtId="0" fontId="2" fillId="30" borderId="18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/>
    </xf>
    <xf numFmtId="0" fontId="53" fillId="26" borderId="10" xfId="0" applyFont="1" applyFill="1" applyBorder="1" applyAlignment="1">
      <alignment horizontal="center" vertical="justify"/>
    </xf>
    <xf numFmtId="0" fontId="54" fillId="26" borderId="10" xfId="0" applyFont="1" applyFill="1" applyBorder="1" applyAlignment="1">
      <alignment vertical="justify"/>
    </xf>
    <xf numFmtId="0" fontId="2" fillId="28" borderId="10" xfId="0" applyFont="1" applyFill="1" applyBorder="1" applyAlignment="1">
      <alignment horizontal="center" vertical="justify"/>
    </xf>
    <xf numFmtId="0" fontId="2" fillId="28" borderId="10" xfId="0" applyFont="1" applyFill="1" applyBorder="1" applyAlignment="1">
      <alignment vertical="justify"/>
    </xf>
    <xf numFmtId="0" fontId="0" fillId="26" borderId="10" xfId="0" applyFill="1" applyBorder="1" applyAlignment="1">
      <alignment vertical="justify"/>
    </xf>
    <xf numFmtId="2" fontId="0" fillId="0" borderId="0" xfId="0" applyNumberFormat="1" applyFill="1" applyAlignment="1">
      <alignment vertical="justify"/>
    </xf>
    <xf numFmtId="2" fontId="0" fillId="26" borderId="0" xfId="0" applyNumberFormat="1" applyFont="1" applyFill="1" applyAlignment="1">
      <alignment vertical="justify"/>
    </xf>
    <xf numFmtId="184" fontId="2" fillId="26" borderId="19" xfId="53" applyNumberFormat="1" applyFont="1" applyFill="1" applyBorder="1" applyAlignment="1">
      <alignment horizontal="center" vertical="justify" wrapText="1"/>
      <protection/>
    </xf>
    <xf numFmtId="184" fontId="2" fillId="26" borderId="13" xfId="53" applyNumberFormat="1" applyFont="1" applyFill="1" applyBorder="1" applyAlignment="1">
      <alignment horizontal="center" vertical="justify" wrapText="1"/>
      <protection/>
    </xf>
    <xf numFmtId="184" fontId="2" fillId="26" borderId="11" xfId="53" applyNumberFormat="1" applyFont="1" applyFill="1" applyBorder="1" applyAlignment="1">
      <alignment horizontal="center" vertical="justify" wrapText="1"/>
      <protection/>
    </xf>
    <xf numFmtId="0" fontId="4" fillId="26" borderId="18" xfId="0" applyFont="1" applyFill="1" applyBorder="1" applyAlignment="1">
      <alignment horizontal="center" vertical="center"/>
    </xf>
    <xf numFmtId="0" fontId="4" fillId="26" borderId="20" xfId="0" applyFont="1" applyFill="1" applyBorder="1" applyAlignment="1">
      <alignment horizontal="center" vertical="center"/>
    </xf>
    <xf numFmtId="0" fontId="4" fillId="26" borderId="21" xfId="0" applyFont="1" applyFill="1" applyBorder="1" applyAlignment="1">
      <alignment horizontal="center" vertical="center"/>
    </xf>
    <xf numFmtId="0" fontId="4" fillId="26" borderId="22" xfId="0" applyFont="1" applyFill="1" applyBorder="1" applyAlignment="1">
      <alignment horizontal="center" vertical="center"/>
    </xf>
    <xf numFmtId="0" fontId="4" fillId="26" borderId="18" xfId="0" applyFont="1" applyFill="1" applyBorder="1" applyAlignment="1">
      <alignment horizontal="center" vertical="center" wrapText="1"/>
    </xf>
    <xf numFmtId="0" fontId="4" fillId="26" borderId="20" xfId="0" applyFont="1" applyFill="1" applyBorder="1" applyAlignment="1">
      <alignment horizontal="center" vertical="center" wrapText="1"/>
    </xf>
    <xf numFmtId="0" fontId="4" fillId="26" borderId="15" xfId="0" applyFont="1" applyFill="1" applyBorder="1" applyAlignment="1">
      <alignment horizontal="center" vertical="center" wrapText="1"/>
    </xf>
    <xf numFmtId="0" fontId="2" fillId="26" borderId="18" xfId="0" applyFont="1" applyFill="1" applyBorder="1" applyAlignment="1">
      <alignment horizontal="center" vertical="justify"/>
    </xf>
    <xf numFmtId="0" fontId="2" fillId="26" borderId="20" xfId="0" applyFont="1" applyFill="1" applyBorder="1" applyAlignment="1">
      <alignment horizontal="center" vertical="justify"/>
    </xf>
    <xf numFmtId="0" fontId="2" fillId="26" borderId="15" xfId="0" applyFont="1" applyFill="1" applyBorder="1" applyAlignment="1">
      <alignment horizontal="center" vertical="justify"/>
    </xf>
    <xf numFmtId="0" fontId="4" fillId="26" borderId="15" xfId="0" applyFont="1" applyFill="1" applyBorder="1" applyAlignment="1">
      <alignment horizontal="center" vertical="center"/>
    </xf>
    <xf numFmtId="184" fontId="3" fillId="26" borderId="11" xfId="53" applyNumberFormat="1" applyFont="1" applyFill="1" applyBorder="1" applyAlignment="1">
      <alignment horizontal="center" vertical="justify" wrapText="1"/>
      <protection/>
    </xf>
    <xf numFmtId="184" fontId="3" fillId="26" borderId="13" xfId="53" applyNumberFormat="1" applyFont="1" applyFill="1" applyBorder="1" applyAlignment="1">
      <alignment horizontal="center" vertical="justify" wrapText="1"/>
      <protection/>
    </xf>
    <xf numFmtId="0" fontId="56" fillId="26" borderId="0" xfId="0" applyFont="1" applyFill="1" applyAlignment="1">
      <alignment horizontal="left" wrapText="1" indent="5"/>
    </xf>
    <xf numFmtId="0" fontId="54" fillId="26" borderId="0" xfId="0" applyFont="1" applyFill="1" applyAlignment="1">
      <alignment horizontal="left" wrapText="1" indent="5"/>
    </xf>
    <xf numFmtId="0" fontId="56" fillId="26" borderId="0" xfId="0" applyFont="1" applyFill="1" applyAlignment="1">
      <alignment horizontal="left" vertical="top" wrapText="1" indent="5"/>
    </xf>
    <xf numFmtId="0" fontId="54" fillId="26" borderId="0" xfId="0" applyFont="1" applyFill="1" applyAlignment="1">
      <alignment horizontal="left" vertical="top" indent="5"/>
    </xf>
    <xf numFmtId="0" fontId="4" fillId="26" borderId="10" xfId="0" applyFont="1" applyFill="1" applyBorder="1" applyAlignment="1">
      <alignment horizontal="center" vertical="center"/>
    </xf>
    <xf numFmtId="0" fontId="4" fillId="26" borderId="12" xfId="0" applyFont="1" applyFill="1" applyBorder="1" applyAlignment="1">
      <alignment horizontal="center" vertical="center"/>
    </xf>
    <xf numFmtId="0" fontId="4" fillId="26" borderId="23" xfId="0" applyFont="1" applyFill="1" applyBorder="1" applyAlignment="1">
      <alignment horizontal="center" vertical="center"/>
    </xf>
    <xf numFmtId="0" fontId="4" fillId="26" borderId="24" xfId="0" applyFont="1" applyFill="1" applyBorder="1" applyAlignment="1">
      <alignment horizontal="center" vertical="center"/>
    </xf>
    <xf numFmtId="0" fontId="4" fillId="26" borderId="14" xfId="0" applyFont="1" applyFill="1" applyBorder="1" applyAlignment="1">
      <alignment horizontal="center" vertical="center"/>
    </xf>
    <xf numFmtId="2" fontId="2" fillId="26" borderId="11" xfId="0" applyNumberFormat="1" applyFont="1" applyFill="1" applyBorder="1" applyAlignment="1">
      <alignment horizontal="center" vertical="center" wrapText="1"/>
    </xf>
    <xf numFmtId="2" fontId="2" fillId="26" borderId="19" xfId="0" applyNumberFormat="1" applyFont="1" applyFill="1" applyBorder="1" applyAlignment="1">
      <alignment horizontal="center" vertical="center" wrapText="1"/>
    </xf>
    <xf numFmtId="2" fontId="12" fillId="26" borderId="11" xfId="53" applyNumberFormat="1" applyFont="1" applyFill="1" applyBorder="1" applyAlignment="1">
      <alignment horizontal="center" vertical="center" wrapText="1"/>
      <protection/>
    </xf>
    <xf numFmtId="2" fontId="12" fillId="26" borderId="19" xfId="53" applyNumberFormat="1" applyFont="1" applyFill="1" applyBorder="1" applyAlignment="1">
      <alignment horizontal="center" vertical="center" wrapText="1"/>
      <protection/>
    </xf>
    <xf numFmtId="2" fontId="2" fillId="26" borderId="11" xfId="53" applyNumberFormat="1" applyFont="1" applyFill="1" applyBorder="1" applyAlignment="1">
      <alignment horizontal="center" vertical="center" wrapText="1"/>
      <protection/>
    </xf>
    <xf numFmtId="2" fontId="2" fillId="26" borderId="13" xfId="53" applyNumberFormat="1" applyFont="1" applyFill="1" applyBorder="1" applyAlignment="1">
      <alignment horizontal="center" vertical="center" wrapText="1"/>
      <protection/>
    </xf>
    <xf numFmtId="2" fontId="2" fillId="26" borderId="11" xfId="53" applyNumberFormat="1" applyFont="1" applyFill="1" applyBorder="1" applyAlignment="1">
      <alignment horizontal="center" vertical="justify" wrapText="1"/>
      <protection/>
    </xf>
    <xf numFmtId="2" fontId="2" fillId="26" borderId="13" xfId="53" applyNumberFormat="1" applyFont="1" applyFill="1" applyBorder="1" applyAlignment="1">
      <alignment horizontal="center" vertical="justify" wrapText="1"/>
      <protection/>
    </xf>
    <xf numFmtId="0" fontId="53" fillId="26" borderId="0" xfId="0" applyFont="1" applyFill="1" applyAlignment="1">
      <alignment horizontal="center" vertical="top" wrapText="1"/>
    </xf>
    <xf numFmtId="2" fontId="3" fillId="26" borderId="11" xfId="53" applyNumberFormat="1" applyFont="1" applyFill="1" applyBorder="1" applyAlignment="1">
      <alignment horizontal="center" vertical="center" wrapText="1"/>
      <protection/>
    </xf>
    <xf numFmtId="2" fontId="3" fillId="26" borderId="19" xfId="53" applyNumberFormat="1" applyFont="1" applyFill="1" applyBorder="1" applyAlignment="1">
      <alignment horizontal="center" vertical="center" wrapText="1"/>
      <protection/>
    </xf>
    <xf numFmtId="2" fontId="2" fillId="26" borderId="19" xfId="53" applyNumberFormat="1" applyFont="1" applyFill="1" applyBorder="1" applyAlignment="1">
      <alignment horizontal="center" vertical="center" wrapText="1"/>
      <protection/>
    </xf>
    <xf numFmtId="2" fontId="2" fillId="26" borderId="19" xfId="53" applyNumberFormat="1" applyFont="1" applyFill="1" applyBorder="1" applyAlignment="1">
      <alignment horizontal="center" vertical="justify" wrapText="1"/>
      <protection/>
    </xf>
    <xf numFmtId="0" fontId="54" fillId="26" borderId="0" xfId="0" applyFont="1" applyFill="1" applyAlignment="1">
      <alignment horizontal="left" vertical="top" wrapText="1" indent="5"/>
    </xf>
    <xf numFmtId="0" fontId="4" fillId="26" borderId="18" xfId="0" applyFont="1" applyFill="1" applyBorder="1" applyAlignment="1">
      <alignment horizontal="center" vertical="justify"/>
    </xf>
    <xf numFmtId="0" fontId="4" fillId="26" borderId="20" xfId="0" applyFont="1" applyFill="1" applyBorder="1" applyAlignment="1">
      <alignment horizontal="center" vertical="justify"/>
    </xf>
    <xf numFmtId="0" fontId="4" fillId="26" borderId="15" xfId="0" applyFont="1" applyFill="1" applyBorder="1" applyAlignment="1">
      <alignment horizontal="center" vertical="justify"/>
    </xf>
    <xf numFmtId="2" fontId="2" fillId="26" borderId="10" xfId="0" applyNumberFormat="1" applyFont="1" applyFill="1" applyBorder="1" applyAlignment="1">
      <alignment horizontal="center" vertical="center" wrapText="1"/>
    </xf>
    <xf numFmtId="2" fontId="12" fillId="26" borderId="13" xfId="53" applyNumberFormat="1" applyFont="1" applyFill="1" applyBorder="1" applyAlignment="1">
      <alignment horizontal="center" vertical="center" wrapText="1"/>
      <protection/>
    </xf>
    <xf numFmtId="184" fontId="3" fillId="26" borderId="11" xfId="53" applyNumberFormat="1" applyFont="1" applyFill="1" applyBorder="1" applyAlignment="1">
      <alignment horizontal="center" vertical="center" wrapText="1"/>
      <protection/>
    </xf>
    <xf numFmtId="184" fontId="3" fillId="26" borderId="13" xfId="53" applyNumberFormat="1" applyFont="1" applyFill="1" applyBorder="1" applyAlignment="1">
      <alignment horizontal="center" vertical="center" wrapText="1"/>
      <protection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justify"/>
    </xf>
    <xf numFmtId="0" fontId="4" fillId="0" borderId="20" xfId="0" applyFont="1" applyFill="1" applyBorder="1" applyAlignment="1">
      <alignment horizontal="center" vertical="justify"/>
    </xf>
    <xf numFmtId="0" fontId="4" fillId="0" borderId="15" xfId="0" applyFont="1" applyFill="1" applyBorder="1" applyAlignment="1">
      <alignment horizontal="center" vertical="justify"/>
    </xf>
    <xf numFmtId="2" fontId="2" fillId="26" borderId="13" xfId="0" applyNumberFormat="1" applyFont="1" applyFill="1" applyBorder="1" applyAlignment="1">
      <alignment horizontal="center" vertical="center" wrapText="1"/>
    </xf>
    <xf numFmtId="2" fontId="2" fillId="26" borderId="11" xfId="0" applyNumberFormat="1" applyFont="1" applyFill="1" applyBorder="1" applyAlignment="1">
      <alignment horizontal="center" vertical="center" wrapText="1"/>
    </xf>
    <xf numFmtId="2" fontId="2" fillId="26" borderId="13" xfId="0" applyNumberFormat="1" applyFont="1" applyFill="1" applyBorder="1" applyAlignment="1">
      <alignment horizontal="center" vertical="center" wrapText="1"/>
    </xf>
    <xf numFmtId="184" fontId="2" fillId="26" borderId="11" xfId="53" applyNumberFormat="1" applyFont="1" applyFill="1" applyBorder="1" applyAlignment="1">
      <alignment horizontal="center" vertical="center" wrapText="1"/>
      <protection/>
    </xf>
    <xf numFmtId="184" fontId="2" fillId="26" borderId="19" xfId="53" applyNumberFormat="1" applyFont="1" applyFill="1" applyBorder="1" applyAlignment="1">
      <alignment horizontal="center" vertical="center" wrapText="1"/>
      <protection/>
    </xf>
    <xf numFmtId="2" fontId="3" fillId="26" borderId="13" xfId="53" applyNumberFormat="1" applyFont="1" applyFill="1" applyBorder="1" applyAlignment="1">
      <alignment horizontal="center" vertical="center" wrapText="1"/>
      <protection/>
    </xf>
    <xf numFmtId="0" fontId="10" fillId="26" borderId="0" xfId="0" applyFont="1" applyFill="1" applyAlignment="1">
      <alignment horizontal="right" vertical="justify" wrapText="1"/>
    </xf>
    <xf numFmtId="0" fontId="11" fillId="26" borderId="0" xfId="0" applyFont="1" applyFill="1" applyBorder="1" applyAlignment="1">
      <alignment horizontal="center" vertical="top" wrapText="1"/>
    </xf>
    <xf numFmtId="0" fontId="2" fillId="26" borderId="11" xfId="0" applyFont="1" applyFill="1" applyBorder="1" applyAlignment="1">
      <alignment horizontal="center" vertical="center"/>
    </xf>
    <xf numFmtId="0" fontId="2" fillId="26" borderId="13" xfId="0" applyFont="1" applyFill="1" applyBorder="1" applyAlignment="1">
      <alignment horizontal="center" vertical="center"/>
    </xf>
    <xf numFmtId="0" fontId="2" fillId="26" borderId="10" xfId="0" applyFont="1" applyFill="1" applyBorder="1" applyAlignment="1">
      <alignment horizontal="center"/>
    </xf>
    <xf numFmtId="0" fontId="9" fillId="26" borderId="18" xfId="0" applyFont="1" applyFill="1" applyBorder="1" applyAlignment="1">
      <alignment horizontal="center" wrapText="1"/>
    </xf>
    <xf numFmtId="0" fontId="9" fillId="26" borderId="20" xfId="0" applyFont="1" applyFill="1" applyBorder="1" applyAlignment="1">
      <alignment horizontal="center" wrapText="1"/>
    </xf>
    <xf numFmtId="0" fontId="9" fillId="26" borderId="15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259</xdr:row>
      <xdr:rowOff>0</xdr:rowOff>
    </xdr:from>
    <xdr:to>
      <xdr:col>0</xdr:col>
      <xdr:colOff>2238375</xdr:colOff>
      <xdr:row>259</xdr:row>
      <xdr:rowOff>0</xdr:rowOff>
    </xdr:to>
    <xdr:sp>
      <xdr:nvSpPr>
        <xdr:cNvPr id="1" name="Line 111"/>
        <xdr:cNvSpPr>
          <a:spLocks/>
        </xdr:cNvSpPr>
      </xdr:nvSpPr>
      <xdr:spPr>
        <a:xfrm>
          <a:off x="180975" y="180498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259</xdr:row>
      <xdr:rowOff>0</xdr:rowOff>
    </xdr:from>
    <xdr:to>
      <xdr:col>0</xdr:col>
      <xdr:colOff>2238375</xdr:colOff>
      <xdr:row>259</xdr:row>
      <xdr:rowOff>0</xdr:rowOff>
    </xdr:to>
    <xdr:sp>
      <xdr:nvSpPr>
        <xdr:cNvPr id="2" name="Line 112"/>
        <xdr:cNvSpPr>
          <a:spLocks/>
        </xdr:cNvSpPr>
      </xdr:nvSpPr>
      <xdr:spPr>
        <a:xfrm>
          <a:off x="171450" y="180498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665</xdr:row>
      <xdr:rowOff>0</xdr:rowOff>
    </xdr:from>
    <xdr:to>
      <xdr:col>0</xdr:col>
      <xdr:colOff>2238375</xdr:colOff>
      <xdr:row>665</xdr:row>
      <xdr:rowOff>0</xdr:rowOff>
    </xdr:to>
    <xdr:sp>
      <xdr:nvSpPr>
        <xdr:cNvPr id="3" name="Line 165"/>
        <xdr:cNvSpPr>
          <a:spLocks/>
        </xdr:cNvSpPr>
      </xdr:nvSpPr>
      <xdr:spPr>
        <a:xfrm>
          <a:off x="180975" y="26365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665</xdr:row>
      <xdr:rowOff>0</xdr:rowOff>
    </xdr:from>
    <xdr:to>
      <xdr:col>0</xdr:col>
      <xdr:colOff>2238375</xdr:colOff>
      <xdr:row>665</xdr:row>
      <xdr:rowOff>0</xdr:rowOff>
    </xdr:to>
    <xdr:sp>
      <xdr:nvSpPr>
        <xdr:cNvPr id="4" name="Line 166"/>
        <xdr:cNvSpPr>
          <a:spLocks/>
        </xdr:cNvSpPr>
      </xdr:nvSpPr>
      <xdr:spPr>
        <a:xfrm>
          <a:off x="171450" y="26365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643</xdr:row>
      <xdr:rowOff>0</xdr:rowOff>
    </xdr:from>
    <xdr:to>
      <xdr:col>0</xdr:col>
      <xdr:colOff>2238375</xdr:colOff>
      <xdr:row>643</xdr:row>
      <xdr:rowOff>0</xdr:rowOff>
    </xdr:to>
    <xdr:sp>
      <xdr:nvSpPr>
        <xdr:cNvPr id="5" name="Line 652"/>
        <xdr:cNvSpPr>
          <a:spLocks/>
        </xdr:cNvSpPr>
      </xdr:nvSpPr>
      <xdr:spPr>
        <a:xfrm>
          <a:off x="180975" y="26365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643</xdr:row>
      <xdr:rowOff>0</xdr:rowOff>
    </xdr:from>
    <xdr:to>
      <xdr:col>0</xdr:col>
      <xdr:colOff>2238375</xdr:colOff>
      <xdr:row>643</xdr:row>
      <xdr:rowOff>0</xdr:rowOff>
    </xdr:to>
    <xdr:sp>
      <xdr:nvSpPr>
        <xdr:cNvPr id="6" name="Line 653"/>
        <xdr:cNvSpPr>
          <a:spLocks/>
        </xdr:cNvSpPr>
      </xdr:nvSpPr>
      <xdr:spPr>
        <a:xfrm>
          <a:off x="171450" y="26365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665</xdr:row>
      <xdr:rowOff>0</xdr:rowOff>
    </xdr:from>
    <xdr:to>
      <xdr:col>0</xdr:col>
      <xdr:colOff>2238375</xdr:colOff>
      <xdr:row>665</xdr:row>
      <xdr:rowOff>0</xdr:rowOff>
    </xdr:to>
    <xdr:sp>
      <xdr:nvSpPr>
        <xdr:cNvPr id="7" name="Line 700"/>
        <xdr:cNvSpPr>
          <a:spLocks/>
        </xdr:cNvSpPr>
      </xdr:nvSpPr>
      <xdr:spPr>
        <a:xfrm>
          <a:off x="180975" y="26365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665</xdr:row>
      <xdr:rowOff>0</xdr:rowOff>
    </xdr:from>
    <xdr:to>
      <xdr:col>0</xdr:col>
      <xdr:colOff>2238375</xdr:colOff>
      <xdr:row>665</xdr:row>
      <xdr:rowOff>0</xdr:rowOff>
    </xdr:to>
    <xdr:sp>
      <xdr:nvSpPr>
        <xdr:cNvPr id="8" name="Line 701"/>
        <xdr:cNvSpPr>
          <a:spLocks/>
        </xdr:cNvSpPr>
      </xdr:nvSpPr>
      <xdr:spPr>
        <a:xfrm>
          <a:off x="171450" y="26365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665</xdr:row>
      <xdr:rowOff>0</xdr:rowOff>
    </xdr:from>
    <xdr:to>
      <xdr:col>0</xdr:col>
      <xdr:colOff>2238375</xdr:colOff>
      <xdr:row>665</xdr:row>
      <xdr:rowOff>0</xdr:rowOff>
    </xdr:to>
    <xdr:sp>
      <xdr:nvSpPr>
        <xdr:cNvPr id="9" name="Line 710"/>
        <xdr:cNvSpPr>
          <a:spLocks/>
        </xdr:cNvSpPr>
      </xdr:nvSpPr>
      <xdr:spPr>
        <a:xfrm>
          <a:off x="180975" y="26365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665</xdr:row>
      <xdr:rowOff>0</xdr:rowOff>
    </xdr:from>
    <xdr:to>
      <xdr:col>0</xdr:col>
      <xdr:colOff>2238375</xdr:colOff>
      <xdr:row>665</xdr:row>
      <xdr:rowOff>0</xdr:rowOff>
    </xdr:to>
    <xdr:sp>
      <xdr:nvSpPr>
        <xdr:cNvPr id="10" name="Line 711"/>
        <xdr:cNvSpPr>
          <a:spLocks/>
        </xdr:cNvSpPr>
      </xdr:nvSpPr>
      <xdr:spPr>
        <a:xfrm>
          <a:off x="171450" y="26365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643</xdr:row>
      <xdr:rowOff>0</xdr:rowOff>
    </xdr:from>
    <xdr:to>
      <xdr:col>0</xdr:col>
      <xdr:colOff>2238375</xdr:colOff>
      <xdr:row>643</xdr:row>
      <xdr:rowOff>0</xdr:rowOff>
    </xdr:to>
    <xdr:sp>
      <xdr:nvSpPr>
        <xdr:cNvPr id="11" name="Line 516"/>
        <xdr:cNvSpPr>
          <a:spLocks/>
        </xdr:cNvSpPr>
      </xdr:nvSpPr>
      <xdr:spPr>
        <a:xfrm>
          <a:off x="180975" y="26365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643</xdr:row>
      <xdr:rowOff>0</xdr:rowOff>
    </xdr:from>
    <xdr:to>
      <xdr:col>0</xdr:col>
      <xdr:colOff>2238375</xdr:colOff>
      <xdr:row>643</xdr:row>
      <xdr:rowOff>0</xdr:rowOff>
    </xdr:to>
    <xdr:sp>
      <xdr:nvSpPr>
        <xdr:cNvPr id="12" name="Line 517"/>
        <xdr:cNvSpPr>
          <a:spLocks/>
        </xdr:cNvSpPr>
      </xdr:nvSpPr>
      <xdr:spPr>
        <a:xfrm>
          <a:off x="171450" y="26365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643</xdr:row>
      <xdr:rowOff>0</xdr:rowOff>
    </xdr:from>
    <xdr:to>
      <xdr:col>0</xdr:col>
      <xdr:colOff>2238375</xdr:colOff>
      <xdr:row>643</xdr:row>
      <xdr:rowOff>0</xdr:rowOff>
    </xdr:to>
    <xdr:sp>
      <xdr:nvSpPr>
        <xdr:cNvPr id="13" name="Line 1234"/>
        <xdr:cNvSpPr>
          <a:spLocks/>
        </xdr:cNvSpPr>
      </xdr:nvSpPr>
      <xdr:spPr>
        <a:xfrm>
          <a:off x="180975" y="26365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643</xdr:row>
      <xdr:rowOff>0</xdr:rowOff>
    </xdr:from>
    <xdr:to>
      <xdr:col>0</xdr:col>
      <xdr:colOff>2238375</xdr:colOff>
      <xdr:row>643</xdr:row>
      <xdr:rowOff>0</xdr:rowOff>
    </xdr:to>
    <xdr:sp>
      <xdr:nvSpPr>
        <xdr:cNvPr id="14" name="Line 1235"/>
        <xdr:cNvSpPr>
          <a:spLocks/>
        </xdr:cNvSpPr>
      </xdr:nvSpPr>
      <xdr:spPr>
        <a:xfrm>
          <a:off x="171450" y="26365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643</xdr:row>
      <xdr:rowOff>0</xdr:rowOff>
    </xdr:from>
    <xdr:to>
      <xdr:col>0</xdr:col>
      <xdr:colOff>2238375</xdr:colOff>
      <xdr:row>643</xdr:row>
      <xdr:rowOff>0</xdr:rowOff>
    </xdr:to>
    <xdr:sp>
      <xdr:nvSpPr>
        <xdr:cNvPr id="15" name="Line 460"/>
        <xdr:cNvSpPr>
          <a:spLocks/>
        </xdr:cNvSpPr>
      </xdr:nvSpPr>
      <xdr:spPr>
        <a:xfrm>
          <a:off x="180975" y="26365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643</xdr:row>
      <xdr:rowOff>0</xdr:rowOff>
    </xdr:from>
    <xdr:to>
      <xdr:col>0</xdr:col>
      <xdr:colOff>2238375</xdr:colOff>
      <xdr:row>643</xdr:row>
      <xdr:rowOff>0</xdr:rowOff>
    </xdr:to>
    <xdr:sp>
      <xdr:nvSpPr>
        <xdr:cNvPr id="16" name="Line 461"/>
        <xdr:cNvSpPr>
          <a:spLocks/>
        </xdr:cNvSpPr>
      </xdr:nvSpPr>
      <xdr:spPr>
        <a:xfrm>
          <a:off x="171450" y="26365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643</xdr:row>
      <xdr:rowOff>0</xdr:rowOff>
    </xdr:from>
    <xdr:to>
      <xdr:col>0</xdr:col>
      <xdr:colOff>2238375</xdr:colOff>
      <xdr:row>643</xdr:row>
      <xdr:rowOff>0</xdr:rowOff>
    </xdr:to>
    <xdr:sp>
      <xdr:nvSpPr>
        <xdr:cNvPr id="17" name="Line 1082"/>
        <xdr:cNvSpPr>
          <a:spLocks/>
        </xdr:cNvSpPr>
      </xdr:nvSpPr>
      <xdr:spPr>
        <a:xfrm>
          <a:off x="180975" y="26365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643</xdr:row>
      <xdr:rowOff>0</xdr:rowOff>
    </xdr:from>
    <xdr:to>
      <xdr:col>0</xdr:col>
      <xdr:colOff>2238375</xdr:colOff>
      <xdr:row>643</xdr:row>
      <xdr:rowOff>0</xdr:rowOff>
    </xdr:to>
    <xdr:sp>
      <xdr:nvSpPr>
        <xdr:cNvPr id="18" name="Line 1083"/>
        <xdr:cNvSpPr>
          <a:spLocks/>
        </xdr:cNvSpPr>
      </xdr:nvSpPr>
      <xdr:spPr>
        <a:xfrm>
          <a:off x="171450" y="26365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643</xdr:row>
      <xdr:rowOff>0</xdr:rowOff>
    </xdr:from>
    <xdr:to>
      <xdr:col>0</xdr:col>
      <xdr:colOff>2238375</xdr:colOff>
      <xdr:row>643</xdr:row>
      <xdr:rowOff>0</xdr:rowOff>
    </xdr:to>
    <xdr:sp>
      <xdr:nvSpPr>
        <xdr:cNvPr id="19" name="Line 376"/>
        <xdr:cNvSpPr>
          <a:spLocks/>
        </xdr:cNvSpPr>
      </xdr:nvSpPr>
      <xdr:spPr>
        <a:xfrm>
          <a:off x="180975" y="26365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643</xdr:row>
      <xdr:rowOff>0</xdr:rowOff>
    </xdr:from>
    <xdr:to>
      <xdr:col>0</xdr:col>
      <xdr:colOff>2238375</xdr:colOff>
      <xdr:row>643</xdr:row>
      <xdr:rowOff>0</xdr:rowOff>
    </xdr:to>
    <xdr:sp>
      <xdr:nvSpPr>
        <xdr:cNvPr id="20" name="Line 377"/>
        <xdr:cNvSpPr>
          <a:spLocks/>
        </xdr:cNvSpPr>
      </xdr:nvSpPr>
      <xdr:spPr>
        <a:xfrm>
          <a:off x="171450" y="26365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665</xdr:row>
      <xdr:rowOff>0</xdr:rowOff>
    </xdr:from>
    <xdr:to>
      <xdr:col>0</xdr:col>
      <xdr:colOff>2238375</xdr:colOff>
      <xdr:row>665</xdr:row>
      <xdr:rowOff>0</xdr:rowOff>
    </xdr:to>
    <xdr:sp>
      <xdr:nvSpPr>
        <xdr:cNvPr id="21" name="Line 632"/>
        <xdr:cNvSpPr>
          <a:spLocks/>
        </xdr:cNvSpPr>
      </xdr:nvSpPr>
      <xdr:spPr>
        <a:xfrm>
          <a:off x="180975" y="26365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665</xdr:row>
      <xdr:rowOff>0</xdr:rowOff>
    </xdr:from>
    <xdr:to>
      <xdr:col>0</xdr:col>
      <xdr:colOff>2238375</xdr:colOff>
      <xdr:row>665</xdr:row>
      <xdr:rowOff>0</xdr:rowOff>
    </xdr:to>
    <xdr:sp>
      <xdr:nvSpPr>
        <xdr:cNvPr id="22" name="Line 633"/>
        <xdr:cNvSpPr>
          <a:spLocks/>
        </xdr:cNvSpPr>
      </xdr:nvSpPr>
      <xdr:spPr>
        <a:xfrm>
          <a:off x="171450" y="26365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665</xdr:row>
      <xdr:rowOff>0</xdr:rowOff>
    </xdr:from>
    <xdr:to>
      <xdr:col>0</xdr:col>
      <xdr:colOff>2238375</xdr:colOff>
      <xdr:row>665</xdr:row>
      <xdr:rowOff>0</xdr:rowOff>
    </xdr:to>
    <xdr:sp>
      <xdr:nvSpPr>
        <xdr:cNvPr id="23" name="Line 642"/>
        <xdr:cNvSpPr>
          <a:spLocks/>
        </xdr:cNvSpPr>
      </xdr:nvSpPr>
      <xdr:spPr>
        <a:xfrm>
          <a:off x="180975" y="26365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665</xdr:row>
      <xdr:rowOff>0</xdr:rowOff>
    </xdr:from>
    <xdr:to>
      <xdr:col>0</xdr:col>
      <xdr:colOff>2238375</xdr:colOff>
      <xdr:row>665</xdr:row>
      <xdr:rowOff>0</xdr:rowOff>
    </xdr:to>
    <xdr:sp>
      <xdr:nvSpPr>
        <xdr:cNvPr id="24" name="Line 643"/>
        <xdr:cNvSpPr>
          <a:spLocks/>
        </xdr:cNvSpPr>
      </xdr:nvSpPr>
      <xdr:spPr>
        <a:xfrm>
          <a:off x="171450" y="26365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665</xdr:row>
      <xdr:rowOff>0</xdr:rowOff>
    </xdr:from>
    <xdr:to>
      <xdr:col>0</xdr:col>
      <xdr:colOff>2238375</xdr:colOff>
      <xdr:row>665</xdr:row>
      <xdr:rowOff>0</xdr:rowOff>
    </xdr:to>
    <xdr:sp>
      <xdr:nvSpPr>
        <xdr:cNvPr id="25" name="Line 496"/>
        <xdr:cNvSpPr>
          <a:spLocks/>
        </xdr:cNvSpPr>
      </xdr:nvSpPr>
      <xdr:spPr>
        <a:xfrm>
          <a:off x="180975" y="26365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665</xdr:row>
      <xdr:rowOff>0</xdr:rowOff>
    </xdr:from>
    <xdr:to>
      <xdr:col>0</xdr:col>
      <xdr:colOff>2238375</xdr:colOff>
      <xdr:row>665</xdr:row>
      <xdr:rowOff>0</xdr:rowOff>
    </xdr:to>
    <xdr:sp>
      <xdr:nvSpPr>
        <xdr:cNvPr id="26" name="Line 497"/>
        <xdr:cNvSpPr>
          <a:spLocks/>
        </xdr:cNvSpPr>
      </xdr:nvSpPr>
      <xdr:spPr>
        <a:xfrm>
          <a:off x="171450" y="26365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665</xdr:row>
      <xdr:rowOff>0</xdr:rowOff>
    </xdr:from>
    <xdr:to>
      <xdr:col>0</xdr:col>
      <xdr:colOff>2238375</xdr:colOff>
      <xdr:row>665</xdr:row>
      <xdr:rowOff>0</xdr:rowOff>
    </xdr:to>
    <xdr:sp>
      <xdr:nvSpPr>
        <xdr:cNvPr id="27" name="Line 506"/>
        <xdr:cNvSpPr>
          <a:spLocks/>
        </xdr:cNvSpPr>
      </xdr:nvSpPr>
      <xdr:spPr>
        <a:xfrm>
          <a:off x="180975" y="26365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665</xdr:row>
      <xdr:rowOff>0</xdr:rowOff>
    </xdr:from>
    <xdr:to>
      <xdr:col>0</xdr:col>
      <xdr:colOff>2238375</xdr:colOff>
      <xdr:row>665</xdr:row>
      <xdr:rowOff>0</xdr:rowOff>
    </xdr:to>
    <xdr:sp>
      <xdr:nvSpPr>
        <xdr:cNvPr id="28" name="Line 507"/>
        <xdr:cNvSpPr>
          <a:spLocks/>
        </xdr:cNvSpPr>
      </xdr:nvSpPr>
      <xdr:spPr>
        <a:xfrm>
          <a:off x="171450" y="26365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665</xdr:row>
      <xdr:rowOff>0</xdr:rowOff>
    </xdr:from>
    <xdr:to>
      <xdr:col>0</xdr:col>
      <xdr:colOff>2238375</xdr:colOff>
      <xdr:row>665</xdr:row>
      <xdr:rowOff>0</xdr:rowOff>
    </xdr:to>
    <xdr:sp>
      <xdr:nvSpPr>
        <xdr:cNvPr id="29" name="Line 1214"/>
        <xdr:cNvSpPr>
          <a:spLocks/>
        </xdr:cNvSpPr>
      </xdr:nvSpPr>
      <xdr:spPr>
        <a:xfrm>
          <a:off x="180975" y="26365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665</xdr:row>
      <xdr:rowOff>0</xdr:rowOff>
    </xdr:from>
    <xdr:to>
      <xdr:col>0</xdr:col>
      <xdr:colOff>2238375</xdr:colOff>
      <xdr:row>665</xdr:row>
      <xdr:rowOff>0</xdr:rowOff>
    </xdr:to>
    <xdr:sp>
      <xdr:nvSpPr>
        <xdr:cNvPr id="30" name="Line 1215"/>
        <xdr:cNvSpPr>
          <a:spLocks/>
        </xdr:cNvSpPr>
      </xdr:nvSpPr>
      <xdr:spPr>
        <a:xfrm>
          <a:off x="171450" y="26365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665</xdr:row>
      <xdr:rowOff>0</xdr:rowOff>
    </xdr:from>
    <xdr:to>
      <xdr:col>0</xdr:col>
      <xdr:colOff>2238375</xdr:colOff>
      <xdr:row>665</xdr:row>
      <xdr:rowOff>0</xdr:rowOff>
    </xdr:to>
    <xdr:sp>
      <xdr:nvSpPr>
        <xdr:cNvPr id="31" name="Line 1224"/>
        <xdr:cNvSpPr>
          <a:spLocks/>
        </xdr:cNvSpPr>
      </xdr:nvSpPr>
      <xdr:spPr>
        <a:xfrm>
          <a:off x="180975" y="26365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665</xdr:row>
      <xdr:rowOff>0</xdr:rowOff>
    </xdr:from>
    <xdr:to>
      <xdr:col>0</xdr:col>
      <xdr:colOff>2238375</xdr:colOff>
      <xdr:row>665</xdr:row>
      <xdr:rowOff>0</xdr:rowOff>
    </xdr:to>
    <xdr:sp>
      <xdr:nvSpPr>
        <xdr:cNvPr id="32" name="Line 1225"/>
        <xdr:cNvSpPr>
          <a:spLocks/>
        </xdr:cNvSpPr>
      </xdr:nvSpPr>
      <xdr:spPr>
        <a:xfrm>
          <a:off x="171450" y="26365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665</xdr:row>
      <xdr:rowOff>0</xdr:rowOff>
    </xdr:from>
    <xdr:to>
      <xdr:col>0</xdr:col>
      <xdr:colOff>2238375</xdr:colOff>
      <xdr:row>665</xdr:row>
      <xdr:rowOff>0</xdr:rowOff>
    </xdr:to>
    <xdr:sp>
      <xdr:nvSpPr>
        <xdr:cNvPr id="33" name="Line 440"/>
        <xdr:cNvSpPr>
          <a:spLocks/>
        </xdr:cNvSpPr>
      </xdr:nvSpPr>
      <xdr:spPr>
        <a:xfrm>
          <a:off x="180975" y="26365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665</xdr:row>
      <xdr:rowOff>0</xdr:rowOff>
    </xdr:from>
    <xdr:to>
      <xdr:col>0</xdr:col>
      <xdr:colOff>2238375</xdr:colOff>
      <xdr:row>665</xdr:row>
      <xdr:rowOff>0</xdr:rowOff>
    </xdr:to>
    <xdr:sp>
      <xdr:nvSpPr>
        <xdr:cNvPr id="34" name="Line 441"/>
        <xdr:cNvSpPr>
          <a:spLocks/>
        </xdr:cNvSpPr>
      </xdr:nvSpPr>
      <xdr:spPr>
        <a:xfrm>
          <a:off x="171450" y="26365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665</xdr:row>
      <xdr:rowOff>0</xdr:rowOff>
    </xdr:from>
    <xdr:to>
      <xdr:col>0</xdr:col>
      <xdr:colOff>2238375</xdr:colOff>
      <xdr:row>665</xdr:row>
      <xdr:rowOff>0</xdr:rowOff>
    </xdr:to>
    <xdr:sp>
      <xdr:nvSpPr>
        <xdr:cNvPr id="35" name="Line 450"/>
        <xdr:cNvSpPr>
          <a:spLocks/>
        </xdr:cNvSpPr>
      </xdr:nvSpPr>
      <xdr:spPr>
        <a:xfrm>
          <a:off x="180975" y="26365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665</xdr:row>
      <xdr:rowOff>0</xdr:rowOff>
    </xdr:from>
    <xdr:to>
      <xdr:col>0</xdr:col>
      <xdr:colOff>2238375</xdr:colOff>
      <xdr:row>665</xdr:row>
      <xdr:rowOff>0</xdr:rowOff>
    </xdr:to>
    <xdr:sp>
      <xdr:nvSpPr>
        <xdr:cNvPr id="36" name="Line 451"/>
        <xdr:cNvSpPr>
          <a:spLocks/>
        </xdr:cNvSpPr>
      </xdr:nvSpPr>
      <xdr:spPr>
        <a:xfrm>
          <a:off x="171450" y="26365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665</xdr:row>
      <xdr:rowOff>0</xdr:rowOff>
    </xdr:from>
    <xdr:to>
      <xdr:col>0</xdr:col>
      <xdr:colOff>2238375</xdr:colOff>
      <xdr:row>665</xdr:row>
      <xdr:rowOff>0</xdr:rowOff>
    </xdr:to>
    <xdr:sp>
      <xdr:nvSpPr>
        <xdr:cNvPr id="37" name="Line 1062"/>
        <xdr:cNvSpPr>
          <a:spLocks/>
        </xdr:cNvSpPr>
      </xdr:nvSpPr>
      <xdr:spPr>
        <a:xfrm>
          <a:off x="180975" y="26365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665</xdr:row>
      <xdr:rowOff>0</xdr:rowOff>
    </xdr:from>
    <xdr:to>
      <xdr:col>0</xdr:col>
      <xdr:colOff>2238375</xdr:colOff>
      <xdr:row>665</xdr:row>
      <xdr:rowOff>0</xdr:rowOff>
    </xdr:to>
    <xdr:sp>
      <xdr:nvSpPr>
        <xdr:cNvPr id="38" name="Line 1063"/>
        <xdr:cNvSpPr>
          <a:spLocks/>
        </xdr:cNvSpPr>
      </xdr:nvSpPr>
      <xdr:spPr>
        <a:xfrm>
          <a:off x="171450" y="26365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665</xdr:row>
      <xdr:rowOff>0</xdr:rowOff>
    </xdr:from>
    <xdr:to>
      <xdr:col>0</xdr:col>
      <xdr:colOff>2238375</xdr:colOff>
      <xdr:row>665</xdr:row>
      <xdr:rowOff>0</xdr:rowOff>
    </xdr:to>
    <xdr:sp>
      <xdr:nvSpPr>
        <xdr:cNvPr id="39" name="Line 1072"/>
        <xdr:cNvSpPr>
          <a:spLocks/>
        </xdr:cNvSpPr>
      </xdr:nvSpPr>
      <xdr:spPr>
        <a:xfrm>
          <a:off x="180975" y="26365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665</xdr:row>
      <xdr:rowOff>0</xdr:rowOff>
    </xdr:from>
    <xdr:to>
      <xdr:col>0</xdr:col>
      <xdr:colOff>2238375</xdr:colOff>
      <xdr:row>665</xdr:row>
      <xdr:rowOff>0</xdr:rowOff>
    </xdr:to>
    <xdr:sp>
      <xdr:nvSpPr>
        <xdr:cNvPr id="40" name="Line 1073"/>
        <xdr:cNvSpPr>
          <a:spLocks/>
        </xdr:cNvSpPr>
      </xdr:nvSpPr>
      <xdr:spPr>
        <a:xfrm>
          <a:off x="171450" y="26365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665</xdr:row>
      <xdr:rowOff>0</xdr:rowOff>
    </xdr:from>
    <xdr:to>
      <xdr:col>0</xdr:col>
      <xdr:colOff>2238375</xdr:colOff>
      <xdr:row>665</xdr:row>
      <xdr:rowOff>0</xdr:rowOff>
    </xdr:to>
    <xdr:sp>
      <xdr:nvSpPr>
        <xdr:cNvPr id="41" name="Line 225"/>
        <xdr:cNvSpPr>
          <a:spLocks/>
        </xdr:cNvSpPr>
      </xdr:nvSpPr>
      <xdr:spPr>
        <a:xfrm>
          <a:off x="180975" y="26365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665</xdr:row>
      <xdr:rowOff>0</xdr:rowOff>
    </xdr:from>
    <xdr:to>
      <xdr:col>0</xdr:col>
      <xdr:colOff>2238375</xdr:colOff>
      <xdr:row>665</xdr:row>
      <xdr:rowOff>0</xdr:rowOff>
    </xdr:to>
    <xdr:sp>
      <xdr:nvSpPr>
        <xdr:cNvPr id="42" name="Line 226"/>
        <xdr:cNvSpPr>
          <a:spLocks/>
        </xdr:cNvSpPr>
      </xdr:nvSpPr>
      <xdr:spPr>
        <a:xfrm>
          <a:off x="171450" y="26365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665</xdr:row>
      <xdr:rowOff>0</xdr:rowOff>
    </xdr:from>
    <xdr:to>
      <xdr:col>0</xdr:col>
      <xdr:colOff>2238375</xdr:colOff>
      <xdr:row>665</xdr:row>
      <xdr:rowOff>0</xdr:rowOff>
    </xdr:to>
    <xdr:sp>
      <xdr:nvSpPr>
        <xdr:cNvPr id="43" name="Line 366"/>
        <xdr:cNvSpPr>
          <a:spLocks/>
        </xdr:cNvSpPr>
      </xdr:nvSpPr>
      <xdr:spPr>
        <a:xfrm>
          <a:off x="180975" y="2636520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665</xdr:row>
      <xdr:rowOff>0</xdr:rowOff>
    </xdr:from>
    <xdr:to>
      <xdr:col>0</xdr:col>
      <xdr:colOff>2238375</xdr:colOff>
      <xdr:row>665</xdr:row>
      <xdr:rowOff>0</xdr:rowOff>
    </xdr:to>
    <xdr:sp>
      <xdr:nvSpPr>
        <xdr:cNvPr id="44" name="Line 367"/>
        <xdr:cNvSpPr>
          <a:spLocks/>
        </xdr:cNvSpPr>
      </xdr:nvSpPr>
      <xdr:spPr>
        <a:xfrm>
          <a:off x="171450" y="2636520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667</xdr:row>
      <xdr:rowOff>0</xdr:rowOff>
    </xdr:from>
    <xdr:to>
      <xdr:col>0</xdr:col>
      <xdr:colOff>2238375</xdr:colOff>
      <xdr:row>667</xdr:row>
      <xdr:rowOff>0</xdr:rowOff>
    </xdr:to>
    <xdr:sp>
      <xdr:nvSpPr>
        <xdr:cNvPr id="45" name="Line 286"/>
        <xdr:cNvSpPr>
          <a:spLocks/>
        </xdr:cNvSpPr>
      </xdr:nvSpPr>
      <xdr:spPr>
        <a:xfrm>
          <a:off x="180975" y="26927175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667</xdr:row>
      <xdr:rowOff>0</xdr:rowOff>
    </xdr:from>
    <xdr:to>
      <xdr:col>0</xdr:col>
      <xdr:colOff>2238375</xdr:colOff>
      <xdr:row>667</xdr:row>
      <xdr:rowOff>0</xdr:rowOff>
    </xdr:to>
    <xdr:sp>
      <xdr:nvSpPr>
        <xdr:cNvPr id="46" name="Line 287"/>
        <xdr:cNvSpPr>
          <a:spLocks/>
        </xdr:cNvSpPr>
      </xdr:nvSpPr>
      <xdr:spPr>
        <a:xfrm>
          <a:off x="171450" y="26927175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180975</xdr:colOff>
      <xdr:row>257</xdr:row>
      <xdr:rowOff>0</xdr:rowOff>
    </xdr:from>
    <xdr:to>
      <xdr:col>0</xdr:col>
      <xdr:colOff>2238375</xdr:colOff>
      <xdr:row>257</xdr:row>
      <xdr:rowOff>0</xdr:rowOff>
    </xdr:to>
    <xdr:sp>
      <xdr:nvSpPr>
        <xdr:cNvPr id="47" name="Line 111"/>
        <xdr:cNvSpPr>
          <a:spLocks/>
        </xdr:cNvSpPr>
      </xdr:nvSpPr>
      <xdr:spPr>
        <a:xfrm>
          <a:off x="180975" y="17849850"/>
          <a:ext cx="2057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0</xdr:col>
      <xdr:colOff>171450</xdr:colOff>
      <xdr:row>257</xdr:row>
      <xdr:rowOff>0</xdr:rowOff>
    </xdr:from>
    <xdr:to>
      <xdr:col>0</xdr:col>
      <xdr:colOff>2238375</xdr:colOff>
      <xdr:row>257</xdr:row>
      <xdr:rowOff>0</xdr:rowOff>
    </xdr:to>
    <xdr:sp>
      <xdr:nvSpPr>
        <xdr:cNvPr id="48" name="Line 112"/>
        <xdr:cNvSpPr>
          <a:spLocks/>
        </xdr:cNvSpPr>
      </xdr:nvSpPr>
      <xdr:spPr>
        <a:xfrm>
          <a:off x="171450" y="17849850"/>
          <a:ext cx="2066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2"/>
  <sheetViews>
    <sheetView tabSelected="1" zoomScale="90" zoomScaleNormal="90" workbookViewId="0" topLeftCell="A2">
      <selection activeCell="E35" sqref="E35"/>
    </sheetView>
  </sheetViews>
  <sheetFormatPr defaultColWidth="7.8984375" defaultRowHeight="15"/>
  <cols>
    <col min="1" max="1" width="30.59765625" style="2" customWidth="1"/>
    <col min="2" max="2" width="8.5" style="3" customWidth="1"/>
    <col min="3" max="3" width="9.59765625" style="1" customWidth="1"/>
    <col min="4" max="5" width="11.69921875" style="1" customWidth="1"/>
    <col min="6" max="6" width="9.5" style="1" customWidth="1"/>
    <col min="7" max="7" width="9.8984375" style="1" customWidth="1"/>
    <col min="8" max="8" width="11.19921875" style="1" customWidth="1"/>
    <col min="9" max="9" width="15.19921875" style="1" customWidth="1"/>
    <col min="10" max="10" width="10.69921875" style="1" customWidth="1"/>
    <col min="11" max="11" width="12.8984375" style="1" customWidth="1"/>
    <col min="12" max="12" width="10.59765625" style="1" customWidth="1"/>
    <col min="13" max="13" width="9.19921875" style="1" customWidth="1"/>
    <col min="14" max="14" width="12.59765625" style="1" customWidth="1"/>
    <col min="15" max="16" width="11.5" style="1" bestFit="1" customWidth="1"/>
    <col min="17" max="16384" width="7.8984375" style="1" customWidth="1"/>
  </cols>
  <sheetData>
    <row r="1" spans="1:7" s="4" customFormat="1" ht="78" customHeight="1" hidden="1">
      <c r="A1" s="21"/>
      <c r="B1" s="22"/>
      <c r="C1" s="21"/>
      <c r="D1" s="323" t="s">
        <v>225</v>
      </c>
      <c r="E1" s="323"/>
      <c r="F1" s="323"/>
      <c r="G1" s="323"/>
    </row>
    <row r="2" spans="1:7" s="4" customFormat="1" ht="38.25" customHeight="1">
      <c r="A2" s="324" t="s">
        <v>328</v>
      </c>
      <c r="B2" s="324"/>
      <c r="C2" s="324"/>
      <c r="D2" s="324"/>
      <c r="E2" s="324"/>
      <c r="F2" s="324"/>
      <c r="G2" s="324"/>
    </row>
    <row r="3" spans="1:7" s="4" customFormat="1" ht="15.75">
      <c r="A3" s="325" t="s">
        <v>0</v>
      </c>
      <c r="B3" s="30" t="s">
        <v>3</v>
      </c>
      <c r="C3" s="31">
        <v>2022</v>
      </c>
      <c r="D3" s="32">
        <v>2023</v>
      </c>
      <c r="E3" s="327" t="s">
        <v>12</v>
      </c>
      <c r="F3" s="327"/>
      <c r="G3" s="327"/>
    </row>
    <row r="4" spans="1:7" s="4" customFormat="1" ht="15.75">
      <c r="A4" s="326"/>
      <c r="B4" s="33" t="s">
        <v>4</v>
      </c>
      <c r="C4" s="34" t="s">
        <v>1</v>
      </c>
      <c r="D4" s="35" t="s">
        <v>2</v>
      </c>
      <c r="E4" s="20">
        <v>2024</v>
      </c>
      <c r="F4" s="20">
        <v>2025</v>
      </c>
      <c r="G4" s="20">
        <v>2026</v>
      </c>
    </row>
    <row r="5" spans="1:11" s="4" customFormat="1" ht="15" customHeight="1">
      <c r="A5" s="285" t="s">
        <v>154</v>
      </c>
      <c r="B5" s="285"/>
      <c r="C5" s="285"/>
      <c r="D5" s="285"/>
      <c r="E5" s="285"/>
      <c r="F5" s="285"/>
      <c r="G5" s="285"/>
      <c r="H5" s="263"/>
      <c r="I5" s="263"/>
      <c r="J5" s="263"/>
      <c r="K5" s="263"/>
    </row>
    <row r="6" spans="1:13" s="4" customFormat="1" ht="101.25" customHeight="1">
      <c r="A6" s="132" t="s">
        <v>153</v>
      </c>
      <c r="B6" s="133" t="s">
        <v>38</v>
      </c>
      <c r="C6" s="134">
        <f>C9+C15+C34+C43</f>
        <v>6657338.12</v>
      </c>
      <c r="D6" s="134">
        <f>D9+D15+D34+D43</f>
        <v>6300906.799000001</v>
      </c>
      <c r="E6" s="134">
        <f>E9+E15+E34+E43</f>
        <v>6504859.127400001</v>
      </c>
      <c r="F6" s="134">
        <f>F9+F15+F34+F43</f>
        <v>6808212.704421</v>
      </c>
      <c r="G6" s="134">
        <f>G9+G15+G34+G43</f>
        <v>7215321.914304612</v>
      </c>
      <c r="H6" s="263"/>
      <c r="I6" s="263"/>
      <c r="J6" s="263"/>
      <c r="K6" s="263"/>
      <c r="L6" s="263"/>
      <c r="M6" s="263"/>
    </row>
    <row r="7" spans="1:8" s="4" customFormat="1" ht="15" customHeight="1">
      <c r="A7" s="132"/>
      <c r="B7" s="135" t="s">
        <v>8</v>
      </c>
      <c r="C7" s="24">
        <v>120.7</v>
      </c>
      <c r="D7" s="24">
        <f>D6/C6*100</f>
        <v>94.6460384830206</v>
      </c>
      <c r="E7" s="24">
        <f>E6/D6*100</f>
        <v>103.23687264240075</v>
      </c>
      <c r="F7" s="24">
        <f>F6/E6*100</f>
        <v>104.66349187706774</v>
      </c>
      <c r="G7" s="24">
        <f>G6/F6*100</f>
        <v>105.97967818513148</v>
      </c>
      <c r="H7" s="12"/>
    </row>
    <row r="8" spans="1:8" s="4" customFormat="1" ht="30" customHeight="1">
      <c r="A8" s="136" t="s">
        <v>128</v>
      </c>
      <c r="B8" s="133"/>
      <c r="C8" s="24"/>
      <c r="D8" s="24"/>
      <c r="E8" s="24"/>
      <c r="F8" s="24"/>
      <c r="G8" s="24"/>
      <c r="H8" s="12"/>
    </row>
    <row r="9" spans="1:8" s="4" customFormat="1" ht="31.5" customHeight="1">
      <c r="A9" s="136" t="s">
        <v>149</v>
      </c>
      <c r="B9" s="133" t="s">
        <v>38</v>
      </c>
      <c r="C9" s="25">
        <f>C12</f>
        <v>54500</v>
      </c>
      <c r="D9" s="25">
        <f>D12</f>
        <v>0</v>
      </c>
      <c r="E9" s="25">
        <f>E12</f>
        <v>0</v>
      </c>
      <c r="F9" s="25">
        <f>F12</f>
        <v>0</v>
      </c>
      <c r="G9" s="25">
        <f>G12</f>
        <v>0</v>
      </c>
      <c r="H9" s="12"/>
    </row>
    <row r="10" spans="1:8" s="4" customFormat="1" ht="15" customHeight="1">
      <c r="A10" s="137"/>
      <c r="B10" s="133" t="s">
        <v>8</v>
      </c>
      <c r="C10" s="25">
        <v>90.1</v>
      </c>
      <c r="D10" s="25"/>
      <c r="E10" s="25"/>
      <c r="F10" s="25"/>
      <c r="G10" s="25"/>
      <c r="H10" s="12"/>
    </row>
    <row r="11" spans="1:8" s="4" customFormat="1" ht="15" customHeight="1" hidden="1">
      <c r="A11" s="45" t="s">
        <v>117</v>
      </c>
      <c r="B11" s="133"/>
      <c r="C11" s="24"/>
      <c r="D11" s="24"/>
      <c r="E11" s="24"/>
      <c r="F11" s="24"/>
      <c r="G11" s="24"/>
      <c r="H11" s="12"/>
    </row>
    <row r="12" spans="1:8" s="4" customFormat="1" ht="15" customHeight="1" hidden="1">
      <c r="A12" s="45" t="s">
        <v>179</v>
      </c>
      <c r="B12" s="138" t="s">
        <v>38</v>
      </c>
      <c r="C12" s="139">
        <v>54500</v>
      </c>
      <c r="D12" s="140"/>
      <c r="E12" s="140"/>
      <c r="F12" s="141"/>
      <c r="G12" s="141"/>
      <c r="H12" s="12"/>
    </row>
    <row r="13" spans="1:8" s="4" customFormat="1" ht="15" customHeight="1" hidden="1">
      <c r="A13" s="45"/>
      <c r="B13" s="138" t="s">
        <v>8</v>
      </c>
      <c r="C13" s="139">
        <v>90.1</v>
      </c>
      <c r="D13" s="140"/>
      <c r="E13" s="140"/>
      <c r="F13" s="140"/>
      <c r="G13" s="140"/>
      <c r="H13" s="12"/>
    </row>
    <row r="14" spans="1:8" s="4" customFormat="1" ht="15" customHeight="1">
      <c r="A14" s="137"/>
      <c r="B14" s="135"/>
      <c r="C14" s="24"/>
      <c r="D14" s="24"/>
      <c r="E14" s="24"/>
      <c r="F14" s="24"/>
      <c r="G14" s="24"/>
      <c r="H14" s="12"/>
    </row>
    <row r="15" spans="1:12" s="4" customFormat="1" ht="30.75" customHeight="1">
      <c r="A15" s="136" t="s">
        <v>150</v>
      </c>
      <c r="B15" s="133" t="s">
        <v>38</v>
      </c>
      <c r="C15" s="24">
        <f>C18+C20+C22+C24+C26+C28+C30+C32</f>
        <v>6497899.8</v>
      </c>
      <c r="D15" s="24">
        <f>D18+D20+D22+D24+D26+D28+D30+D32</f>
        <v>6200855.2</v>
      </c>
      <c r="E15" s="24">
        <f>E18+E20+E22+E24+E26+E28+E30+E32</f>
        <v>6403338.107400001</v>
      </c>
      <c r="F15" s="24">
        <f>F18+F20+F22+F24+F26+F28+F30+F32</f>
        <v>6705223.364421</v>
      </c>
      <c r="G15" s="24">
        <f>G18+G20+G22+G24+G26+G28+G30+G32</f>
        <v>7110826.994304612</v>
      </c>
      <c r="H15" s="263"/>
      <c r="I15" s="263"/>
      <c r="J15" s="263"/>
      <c r="K15" s="263"/>
      <c r="L15" s="263"/>
    </row>
    <row r="16" spans="1:8" s="4" customFormat="1" ht="15" customHeight="1">
      <c r="A16" s="136"/>
      <c r="B16" s="135" t="s">
        <v>8</v>
      </c>
      <c r="C16" s="24">
        <v>120.7</v>
      </c>
      <c r="D16" s="24">
        <f>D15/C15*100</f>
        <v>95.42860602436498</v>
      </c>
      <c r="E16" s="24">
        <f>E15/D15*100</f>
        <v>103.26540293022808</v>
      </c>
      <c r="F16" s="24">
        <f>F15/E15*100</f>
        <v>104.71449815639325</v>
      </c>
      <c r="G16" s="24">
        <f>G15/F15*100</f>
        <v>106.04906962586527</v>
      </c>
      <c r="H16" s="12"/>
    </row>
    <row r="17" spans="1:8" s="4" customFormat="1" ht="15" customHeight="1" hidden="1">
      <c r="A17" s="45" t="s">
        <v>117</v>
      </c>
      <c r="B17" s="135"/>
      <c r="C17" s="24"/>
      <c r="D17" s="24"/>
      <c r="E17" s="24"/>
      <c r="F17" s="24"/>
      <c r="G17" s="24"/>
      <c r="H17" s="12"/>
    </row>
    <row r="18" spans="1:8" s="4" customFormat="1" ht="15" customHeight="1" hidden="1">
      <c r="A18" s="45" t="s">
        <v>183</v>
      </c>
      <c r="B18" s="138" t="s">
        <v>38</v>
      </c>
      <c r="C18" s="140">
        <v>158800</v>
      </c>
      <c r="D18" s="140">
        <v>0</v>
      </c>
      <c r="E18" s="140">
        <v>0</v>
      </c>
      <c r="F18" s="141">
        <v>0</v>
      </c>
      <c r="G18" s="141">
        <v>0</v>
      </c>
      <c r="H18" s="43"/>
    </row>
    <row r="19" spans="1:9" s="4" customFormat="1" ht="15" customHeight="1" hidden="1">
      <c r="A19" s="45"/>
      <c r="B19" s="138" t="s">
        <v>8</v>
      </c>
      <c r="C19" s="25">
        <v>69.4</v>
      </c>
      <c r="D19" s="25">
        <f>D18/C18*100</f>
        <v>0</v>
      </c>
      <c r="E19" s="25">
        <v>0</v>
      </c>
      <c r="F19" s="25">
        <v>0</v>
      </c>
      <c r="G19" s="25">
        <v>0</v>
      </c>
      <c r="I19" s="16"/>
    </row>
    <row r="20" spans="1:9" s="4" customFormat="1" ht="15" customHeight="1" hidden="1">
      <c r="A20" s="45" t="s">
        <v>179</v>
      </c>
      <c r="B20" s="138" t="s">
        <v>38</v>
      </c>
      <c r="C20" s="139">
        <v>0</v>
      </c>
      <c r="D20" s="140">
        <v>68016</v>
      </c>
      <c r="E20" s="25">
        <v>0</v>
      </c>
      <c r="F20" s="25">
        <v>0</v>
      </c>
      <c r="G20" s="25">
        <v>0</v>
      </c>
      <c r="I20" s="16"/>
    </row>
    <row r="21" spans="1:9" s="4" customFormat="1" ht="15" customHeight="1" hidden="1">
      <c r="A21" s="45"/>
      <c r="B21" s="138" t="s">
        <v>8</v>
      </c>
      <c r="C21" s="139">
        <v>0</v>
      </c>
      <c r="D21" s="140" t="s">
        <v>300</v>
      </c>
      <c r="E21" s="25">
        <v>0</v>
      </c>
      <c r="F21" s="25">
        <v>0</v>
      </c>
      <c r="G21" s="25">
        <v>0</v>
      </c>
      <c r="I21" s="16"/>
    </row>
    <row r="22" spans="1:8" s="4" customFormat="1" ht="15" customHeight="1" hidden="1">
      <c r="A22" s="45" t="s">
        <v>185</v>
      </c>
      <c r="B22" s="138" t="s">
        <v>38</v>
      </c>
      <c r="C22" s="142">
        <v>3162879</v>
      </c>
      <c r="D22" s="142">
        <v>2685000</v>
      </c>
      <c r="E22" s="142">
        <v>2690000</v>
      </c>
      <c r="F22" s="143">
        <v>2700000</v>
      </c>
      <c r="G22" s="143">
        <v>2790000</v>
      </c>
      <c r="H22" s="43"/>
    </row>
    <row r="23" spans="1:7" s="4" customFormat="1" ht="15" customHeight="1" hidden="1">
      <c r="A23" s="45"/>
      <c r="B23" s="138" t="s">
        <v>8</v>
      </c>
      <c r="C23" s="46">
        <v>119.1</v>
      </c>
      <c r="D23" s="46">
        <f>D22/C22*100</f>
        <v>84.89101227078241</v>
      </c>
      <c r="E23" s="46">
        <f>E22/D22*100</f>
        <v>100.18621973929235</v>
      </c>
      <c r="F23" s="46">
        <f>F22/E22*100</f>
        <v>100.3717472118959</v>
      </c>
      <c r="G23" s="46">
        <f>G22/F22*100</f>
        <v>103.33333333333334</v>
      </c>
    </row>
    <row r="24" spans="1:9" s="4" customFormat="1" ht="15" customHeight="1" hidden="1">
      <c r="A24" s="47" t="s">
        <v>190</v>
      </c>
      <c r="B24" s="138" t="s">
        <v>38</v>
      </c>
      <c r="C24" s="48">
        <v>2121699</v>
      </c>
      <c r="D24" s="48">
        <v>2292900</v>
      </c>
      <c r="E24" s="48">
        <f>D24*1.04*1.025</f>
        <v>2444231.4</v>
      </c>
      <c r="F24" s="48">
        <f>E24*1.029*1.038</f>
        <v>2610688.4468028</v>
      </c>
      <c r="G24" s="48">
        <f>F24*1.03*1.037</f>
        <v>2788502.4369145385</v>
      </c>
      <c r="I24" s="41"/>
    </row>
    <row r="25" spans="1:9" s="4" customFormat="1" ht="15" customHeight="1" hidden="1">
      <c r="A25" s="45"/>
      <c r="B25" s="138" t="s">
        <v>8</v>
      </c>
      <c r="C25" s="25">
        <v>139</v>
      </c>
      <c r="D25" s="25">
        <f>D24/C24*100</f>
        <v>108.06905220768827</v>
      </c>
      <c r="E25" s="25">
        <f>E24/D24*100</f>
        <v>106.60000000000001</v>
      </c>
      <c r="F25" s="25">
        <f>F24/E24*100</f>
        <v>106.81020000000001</v>
      </c>
      <c r="G25" s="25">
        <f>G24/F24*100</f>
        <v>106.81099999999999</v>
      </c>
      <c r="I25" s="12"/>
    </row>
    <row r="26" spans="1:9" s="4" customFormat="1" ht="15" customHeight="1" hidden="1">
      <c r="A26" s="144" t="s">
        <v>262</v>
      </c>
      <c r="B26" s="145" t="s">
        <v>38</v>
      </c>
      <c r="C26" s="48">
        <v>1028940</v>
      </c>
      <c r="D26" s="48">
        <v>1131834</v>
      </c>
      <c r="E26" s="48">
        <v>1245017.4</v>
      </c>
      <c r="F26" s="48">
        <v>1369519.14</v>
      </c>
      <c r="G26" s="48">
        <v>1506471.1</v>
      </c>
      <c r="I26" s="12"/>
    </row>
    <row r="27" spans="1:9" s="4" customFormat="1" ht="15" customHeight="1" hidden="1">
      <c r="A27" s="45"/>
      <c r="B27" s="146" t="s">
        <v>8</v>
      </c>
      <c r="C27" s="25">
        <v>110.3</v>
      </c>
      <c r="D27" s="25">
        <f>D26/C26*100</f>
        <v>110.00000000000001</v>
      </c>
      <c r="E27" s="25">
        <f>E26/D26*100</f>
        <v>109.99999999999999</v>
      </c>
      <c r="F27" s="25">
        <f>F26/E26*100</f>
        <v>110.00000000000001</v>
      </c>
      <c r="G27" s="25">
        <f>G26/F26*100</f>
        <v>110.00000335884317</v>
      </c>
      <c r="I27" s="12"/>
    </row>
    <row r="28" spans="1:9" s="4" customFormat="1" ht="15" customHeight="1" hidden="1">
      <c r="A28" s="45" t="s">
        <v>201</v>
      </c>
      <c r="B28" s="145" t="s">
        <v>38</v>
      </c>
      <c r="C28" s="20">
        <v>960</v>
      </c>
      <c r="D28" s="24">
        <v>971</v>
      </c>
      <c r="E28" s="24">
        <v>980</v>
      </c>
      <c r="F28" s="24">
        <v>982</v>
      </c>
      <c r="G28" s="24">
        <v>990</v>
      </c>
      <c r="I28" s="12"/>
    </row>
    <row r="29" spans="1:9" s="4" customFormat="1" ht="15" customHeight="1" hidden="1">
      <c r="A29" s="45"/>
      <c r="B29" s="146" t="s">
        <v>8</v>
      </c>
      <c r="C29" s="25">
        <v>101.3</v>
      </c>
      <c r="D29" s="25">
        <f>D28/C28*100</f>
        <v>101.14583333333333</v>
      </c>
      <c r="E29" s="25">
        <f>E28/D28*100</f>
        <v>100.92687950566426</v>
      </c>
      <c r="F29" s="25">
        <f>F28/E28*100</f>
        <v>100.20408163265306</v>
      </c>
      <c r="G29" s="25">
        <f>G28/F28*100</f>
        <v>100.81466395112015</v>
      </c>
      <c r="I29" s="41"/>
    </row>
    <row r="30" spans="1:7" s="4" customFormat="1" ht="15" customHeight="1" hidden="1">
      <c r="A30" s="45" t="s">
        <v>220</v>
      </c>
      <c r="B30" s="145" t="s">
        <v>38</v>
      </c>
      <c r="C30" s="49">
        <v>23066.8</v>
      </c>
      <c r="D30" s="49">
        <v>20534.2</v>
      </c>
      <c r="E30" s="49">
        <f>D30*1.047</f>
        <v>21499.307399999998</v>
      </c>
      <c r="F30" s="49">
        <f>E30*1.043</f>
        <v>22423.777618199998</v>
      </c>
      <c r="G30" s="49">
        <f>F30*1.037</f>
        <v>23253.457390073396</v>
      </c>
    </row>
    <row r="31" spans="1:7" s="4" customFormat="1" ht="19.5" customHeight="1" hidden="1">
      <c r="A31" s="45"/>
      <c r="B31" s="146" t="s">
        <v>8</v>
      </c>
      <c r="C31" s="25">
        <v>61.6</v>
      </c>
      <c r="D31" s="25">
        <f>D30/C30*100</f>
        <v>89.020583696048</v>
      </c>
      <c r="E31" s="25">
        <f>E30/D30*100</f>
        <v>104.69999999999999</v>
      </c>
      <c r="F31" s="25">
        <f>F30/E30*100</f>
        <v>104.3</v>
      </c>
      <c r="G31" s="25">
        <f>G30/F30*100</f>
        <v>103.69999999999999</v>
      </c>
    </row>
    <row r="32" spans="1:7" s="4" customFormat="1" ht="19.5" customHeight="1" hidden="1">
      <c r="A32" s="45" t="s">
        <v>230</v>
      </c>
      <c r="B32" s="145" t="s">
        <v>38</v>
      </c>
      <c r="C32" s="20">
        <v>1555</v>
      </c>
      <c r="D32" s="24">
        <v>1600</v>
      </c>
      <c r="E32" s="24">
        <v>1610</v>
      </c>
      <c r="F32" s="24">
        <v>1610</v>
      </c>
      <c r="G32" s="24">
        <v>1610</v>
      </c>
    </row>
    <row r="33" spans="1:7" s="4" customFormat="1" ht="19.5" customHeight="1" hidden="1">
      <c r="A33" s="45"/>
      <c r="B33" s="146" t="s">
        <v>8</v>
      </c>
      <c r="C33" s="25">
        <v>101.5</v>
      </c>
      <c r="D33" s="25">
        <f>D32/C32*100</f>
        <v>102.89389067524115</v>
      </c>
      <c r="E33" s="25">
        <f>E32/D32*100</f>
        <v>100.62500000000001</v>
      </c>
      <c r="F33" s="25">
        <f>F32/E32*100</f>
        <v>100</v>
      </c>
      <c r="G33" s="25">
        <f>G32/F32*100</f>
        <v>100</v>
      </c>
    </row>
    <row r="34" spans="1:12" s="4" customFormat="1" ht="56.25" customHeight="1">
      <c r="A34" s="136" t="s">
        <v>151</v>
      </c>
      <c r="B34" s="133" t="s">
        <v>38</v>
      </c>
      <c r="C34" s="24">
        <f>C37+C39+C41</f>
        <v>66882.7</v>
      </c>
      <c r="D34" s="24">
        <f>D37+D39+D41</f>
        <v>61453.644</v>
      </c>
      <c r="E34" s="24">
        <f>E37+E39+E41</f>
        <v>62381.6</v>
      </c>
      <c r="F34" s="24">
        <f>F37+F39+F41</f>
        <v>63336.6</v>
      </c>
      <c r="G34" s="24">
        <f>G37+G39+G41</f>
        <v>64320.6</v>
      </c>
      <c r="H34" s="263"/>
      <c r="I34" s="263"/>
      <c r="J34" s="263"/>
      <c r="K34" s="263"/>
      <c r="L34" s="263"/>
    </row>
    <row r="35" spans="1:7" s="4" customFormat="1" ht="15" customHeight="1">
      <c r="A35" s="136"/>
      <c r="B35" s="135" t="s">
        <v>8</v>
      </c>
      <c r="C35" s="24">
        <v>95.1</v>
      </c>
      <c r="D35" s="24">
        <f>D34/C34*100</f>
        <v>91.88272004569194</v>
      </c>
      <c r="E35" s="24">
        <f>E34/D34*100</f>
        <v>101.5100097237521</v>
      </c>
      <c r="F35" s="24">
        <f>F34/E34*100</f>
        <v>101.53090013721994</v>
      </c>
      <c r="G35" s="24">
        <f>G34/F34*100</f>
        <v>101.55360407726339</v>
      </c>
    </row>
    <row r="36" spans="1:7" s="4" customFormat="1" ht="15" customHeight="1" hidden="1">
      <c r="A36" s="45" t="s">
        <v>117</v>
      </c>
      <c r="B36" s="147"/>
      <c r="C36" s="24"/>
      <c r="D36" s="24"/>
      <c r="E36" s="24"/>
      <c r="F36" s="24"/>
      <c r="G36" s="24"/>
    </row>
    <row r="37" spans="1:7" s="4" customFormat="1" ht="15" customHeight="1" hidden="1">
      <c r="A37" s="45" t="s">
        <v>179</v>
      </c>
      <c r="B37" s="138" t="s">
        <v>38</v>
      </c>
      <c r="C37" s="140">
        <v>35956</v>
      </c>
      <c r="D37" s="140">
        <f>C37*0.849</f>
        <v>30526.644</v>
      </c>
      <c r="E37" s="140"/>
      <c r="F37" s="141"/>
      <c r="G37" s="141"/>
    </row>
    <row r="38" spans="1:7" s="4" customFormat="1" ht="15" customHeight="1" hidden="1">
      <c r="A38" s="148"/>
      <c r="B38" s="146"/>
      <c r="C38" s="25">
        <v>94.5</v>
      </c>
      <c r="D38" s="25">
        <f>D37/C37*100</f>
        <v>84.89999999999999</v>
      </c>
      <c r="E38" s="25">
        <f>E37/D37*100</f>
        <v>0</v>
      </c>
      <c r="F38" s="25">
        <v>0</v>
      </c>
      <c r="G38" s="25">
        <v>0</v>
      </c>
    </row>
    <row r="39" spans="1:7" s="4" customFormat="1" ht="15" customHeight="1" hidden="1">
      <c r="A39" s="144" t="s">
        <v>194</v>
      </c>
      <c r="B39" s="138" t="s">
        <v>38</v>
      </c>
      <c r="C39" s="25">
        <v>30926.7</v>
      </c>
      <c r="D39" s="25">
        <v>30927</v>
      </c>
      <c r="E39" s="25">
        <v>31855</v>
      </c>
      <c r="F39" s="25">
        <v>32810</v>
      </c>
      <c r="G39" s="25">
        <v>33794</v>
      </c>
    </row>
    <row r="40" spans="1:7" s="4" customFormat="1" ht="18" customHeight="1" hidden="1">
      <c r="A40" s="148"/>
      <c r="B40" s="135" t="s">
        <v>8</v>
      </c>
      <c r="C40" s="24">
        <v>96</v>
      </c>
      <c r="D40" s="24">
        <f>D39/C39*100</f>
        <v>100.00097003560032</v>
      </c>
      <c r="E40" s="24">
        <f>E39/D39*100</f>
        <v>103.00061434992078</v>
      </c>
      <c r="F40" s="24">
        <f>F39/E39*100</f>
        <v>102.9979595040025</v>
      </c>
      <c r="G40" s="24">
        <f>G39/F39*100</f>
        <v>102.99908564462055</v>
      </c>
    </row>
    <row r="41" spans="1:7" s="4" customFormat="1" ht="18" customHeight="1" hidden="1">
      <c r="A41" s="148" t="s">
        <v>306</v>
      </c>
      <c r="B41" s="138" t="s">
        <v>38</v>
      </c>
      <c r="C41" s="24">
        <v>0</v>
      </c>
      <c r="D41" s="24">
        <v>0</v>
      </c>
      <c r="E41" s="24">
        <v>30526.6</v>
      </c>
      <c r="F41" s="24">
        <v>30526.6</v>
      </c>
      <c r="G41" s="24">
        <v>30526.6</v>
      </c>
    </row>
    <row r="42" spans="1:7" s="4" customFormat="1" ht="18" customHeight="1" hidden="1">
      <c r="A42" s="148"/>
      <c r="B42" s="135" t="s">
        <v>8</v>
      </c>
      <c r="C42" s="24"/>
      <c r="D42" s="24"/>
      <c r="E42" s="24" t="s">
        <v>300</v>
      </c>
      <c r="F42" s="24">
        <f>F41/E41*100</f>
        <v>100</v>
      </c>
      <c r="G42" s="24">
        <f>G41/F41*100</f>
        <v>100</v>
      </c>
    </row>
    <row r="43" spans="1:12" s="6" customFormat="1" ht="60.75" customHeight="1">
      <c r="A43" s="133" t="s">
        <v>152</v>
      </c>
      <c r="B43" s="133" t="s">
        <v>38</v>
      </c>
      <c r="C43" s="24">
        <f>C46+C48+C50+C52+C54+C56+C58</f>
        <v>38055.62</v>
      </c>
      <c r="D43" s="24">
        <f>D46+D48+D50+D52+D54+D56+D58</f>
        <v>38597.954999999994</v>
      </c>
      <c r="E43" s="24">
        <f>E46+E48+E50+E52+E54+E56+E58</f>
        <v>39139.42</v>
      </c>
      <c r="F43" s="24">
        <f>F46+F48+F50+F52+F54+F56+F58</f>
        <v>39652.74</v>
      </c>
      <c r="G43" s="24">
        <f>G46+G48+G50+G52+G54+G56+G58</f>
        <v>40174.32</v>
      </c>
      <c r="H43" s="263"/>
      <c r="I43" s="263"/>
      <c r="J43" s="263"/>
      <c r="K43" s="263"/>
      <c r="L43" s="263"/>
    </row>
    <row r="44" spans="1:7" s="4" customFormat="1" ht="15" customHeight="1">
      <c r="A44" s="149"/>
      <c r="B44" s="133" t="s">
        <v>8</v>
      </c>
      <c r="C44" s="24">
        <v>95.6</v>
      </c>
      <c r="D44" s="24">
        <f>D43/C43*100</f>
        <v>101.4251114552857</v>
      </c>
      <c r="E44" s="24">
        <f>E43/D43*100</f>
        <v>101.40283338845283</v>
      </c>
      <c r="F44" s="24">
        <f>F43/E43*100</f>
        <v>101.311516624416</v>
      </c>
      <c r="G44" s="24">
        <f>G43/F43*100</f>
        <v>101.3153693792661</v>
      </c>
    </row>
    <row r="45" spans="1:7" s="4" customFormat="1" ht="15" customHeight="1" hidden="1">
      <c r="A45" s="138" t="s">
        <v>117</v>
      </c>
      <c r="B45" s="136"/>
      <c r="C45" s="24"/>
      <c r="D45" s="24"/>
      <c r="E45" s="24"/>
      <c r="F45" s="24"/>
      <c r="G45" s="24"/>
    </row>
    <row r="46" spans="1:7" s="4" customFormat="1" ht="15" customHeight="1" hidden="1">
      <c r="A46" s="45" t="s">
        <v>179</v>
      </c>
      <c r="B46" s="144" t="s">
        <v>38</v>
      </c>
      <c r="C46" s="150">
        <v>1217.5</v>
      </c>
      <c r="D46" s="150">
        <f>C46*1.09</f>
        <v>1327.075</v>
      </c>
      <c r="E46" s="150">
        <v>0</v>
      </c>
      <c r="F46" s="151">
        <v>0</v>
      </c>
      <c r="G46" s="151">
        <v>0</v>
      </c>
    </row>
    <row r="47" spans="1:7" s="4" customFormat="1" ht="15" customHeight="1" hidden="1">
      <c r="A47" s="152"/>
      <c r="B47" s="138" t="s">
        <v>8</v>
      </c>
      <c r="C47" s="25">
        <v>95.4</v>
      </c>
      <c r="D47" s="25">
        <f>D46/C46*100</f>
        <v>109.00000000000001</v>
      </c>
      <c r="E47" s="25">
        <f>E46/D46*100</f>
        <v>0</v>
      </c>
      <c r="F47" s="25">
        <v>0</v>
      </c>
      <c r="G47" s="25">
        <v>0</v>
      </c>
    </row>
    <row r="48" spans="1:7" s="4" customFormat="1" ht="15" customHeight="1" hidden="1">
      <c r="A48" s="138" t="s">
        <v>195</v>
      </c>
      <c r="B48" s="144" t="s">
        <v>38</v>
      </c>
      <c r="C48" s="25">
        <v>32699.9</v>
      </c>
      <c r="D48" s="25">
        <v>33027</v>
      </c>
      <c r="E48" s="25">
        <v>33357</v>
      </c>
      <c r="F48" s="25">
        <v>33691</v>
      </c>
      <c r="G48" s="25">
        <v>34028</v>
      </c>
    </row>
    <row r="49" spans="1:7" s="4" customFormat="1" ht="15" customHeight="1" hidden="1">
      <c r="A49" s="152"/>
      <c r="B49" s="138" t="s">
        <v>8</v>
      </c>
      <c r="C49" s="25">
        <v>95.2</v>
      </c>
      <c r="D49" s="25">
        <f>D48/C48*100</f>
        <v>101.00030886944609</v>
      </c>
      <c r="E49" s="25">
        <f>E48/D48*100</f>
        <v>100.99918248705603</v>
      </c>
      <c r="F49" s="25">
        <f>F48/E48*100</f>
        <v>101.00128908474983</v>
      </c>
      <c r="G49" s="25">
        <f>G48/F48*100</f>
        <v>101.00026713365587</v>
      </c>
    </row>
    <row r="50" spans="1:7" s="4" customFormat="1" ht="15" customHeight="1" hidden="1">
      <c r="A50" s="138" t="s">
        <v>193</v>
      </c>
      <c r="B50" s="145" t="s">
        <v>38</v>
      </c>
      <c r="C50" s="25">
        <v>3073.22</v>
      </c>
      <c r="D50" s="25">
        <v>3148.88</v>
      </c>
      <c r="E50" s="25">
        <v>3303.32</v>
      </c>
      <c r="F50" s="25">
        <v>3471.64</v>
      </c>
      <c r="G50" s="25">
        <v>3645.22</v>
      </c>
    </row>
    <row r="51" spans="1:7" s="4" customFormat="1" ht="15" customHeight="1" hidden="1">
      <c r="A51" s="152"/>
      <c r="B51" s="138" t="s">
        <v>8</v>
      </c>
      <c r="C51" s="25">
        <v>240.1</v>
      </c>
      <c r="D51" s="25">
        <f>D50/C50*100</f>
        <v>102.46191291218982</v>
      </c>
      <c r="E51" s="25">
        <f>E50/D50*100</f>
        <v>104.90460100099084</v>
      </c>
      <c r="F51" s="25">
        <f>F50/E50*100</f>
        <v>105.0954796992117</v>
      </c>
      <c r="G51" s="25">
        <f>G50/F50*100</f>
        <v>104.99994239034001</v>
      </c>
    </row>
    <row r="52" spans="1:7" s="4" customFormat="1" ht="31.5" customHeight="1" hidden="1">
      <c r="A52" s="47" t="s">
        <v>208</v>
      </c>
      <c r="B52" s="50" t="s">
        <v>38</v>
      </c>
      <c r="C52" s="25">
        <v>734</v>
      </c>
      <c r="D52" s="25">
        <v>750</v>
      </c>
      <c r="E52" s="25">
        <v>800</v>
      </c>
      <c r="F52" s="25">
        <v>803</v>
      </c>
      <c r="G52" s="25">
        <v>805</v>
      </c>
    </row>
    <row r="53" spans="1:7" s="4" customFormat="1" ht="15" customHeight="1" hidden="1">
      <c r="A53" s="152"/>
      <c r="B53" s="138" t="s">
        <v>8</v>
      </c>
      <c r="C53" s="25">
        <v>98.7</v>
      </c>
      <c r="D53" s="25">
        <f>D52/C52*100</f>
        <v>102.17983651226159</v>
      </c>
      <c r="E53" s="25">
        <f>E52/D52*100</f>
        <v>106.66666666666667</v>
      </c>
      <c r="F53" s="25">
        <f>F52/E52*100</f>
        <v>100.37499999999999</v>
      </c>
      <c r="G53" s="25">
        <f>G52/F52*100</f>
        <v>100.24906600249066</v>
      </c>
    </row>
    <row r="54" spans="1:7" s="4" customFormat="1" ht="15" customHeight="1" hidden="1">
      <c r="A54" s="51" t="s">
        <v>200</v>
      </c>
      <c r="B54" s="50" t="s">
        <v>38</v>
      </c>
      <c r="C54" s="52">
        <v>263</v>
      </c>
      <c r="D54" s="52">
        <v>270</v>
      </c>
      <c r="E54" s="52">
        <v>270</v>
      </c>
      <c r="F54" s="52">
        <v>270</v>
      </c>
      <c r="G54" s="52">
        <v>270</v>
      </c>
    </row>
    <row r="55" spans="1:7" s="4" customFormat="1" ht="15" customHeight="1" hidden="1">
      <c r="A55" s="51"/>
      <c r="B55" s="138" t="s">
        <v>8</v>
      </c>
      <c r="C55" s="53">
        <v>95.3</v>
      </c>
      <c r="D55" s="53">
        <f>D54/C54*100</f>
        <v>102.6615969581749</v>
      </c>
      <c r="E55" s="53">
        <f>E54/D54*100</f>
        <v>100</v>
      </c>
      <c r="F55" s="53">
        <f>F54/E54*100</f>
        <v>100</v>
      </c>
      <c r="G55" s="53">
        <f>G54/F54*100</f>
        <v>100</v>
      </c>
    </row>
    <row r="56" spans="1:7" s="4" customFormat="1" ht="15" customHeight="1" hidden="1">
      <c r="A56" s="51" t="s">
        <v>259</v>
      </c>
      <c r="B56" s="50" t="s">
        <v>38</v>
      </c>
      <c r="C56" s="36">
        <v>68</v>
      </c>
      <c r="D56" s="36">
        <v>75</v>
      </c>
      <c r="E56" s="36">
        <v>82</v>
      </c>
      <c r="F56" s="36">
        <v>90</v>
      </c>
      <c r="G56" s="36">
        <v>99</v>
      </c>
    </row>
    <row r="57" spans="1:7" s="4" customFormat="1" ht="17.25" customHeight="1" hidden="1">
      <c r="A57" s="51"/>
      <c r="B57" s="138" t="s">
        <v>8</v>
      </c>
      <c r="C57" s="53">
        <v>908</v>
      </c>
      <c r="D57" s="53">
        <f>D56/C56*100</f>
        <v>110.29411764705883</v>
      </c>
      <c r="E57" s="53">
        <f>E56/D56*100</f>
        <v>109.33333333333333</v>
      </c>
      <c r="F57" s="53">
        <f>F56/E56*100</f>
        <v>109.75609756097562</v>
      </c>
      <c r="G57" s="53">
        <f>G56/F56*100</f>
        <v>110.00000000000001</v>
      </c>
    </row>
    <row r="58" spans="1:7" s="4" customFormat="1" ht="17.25" customHeight="1" hidden="1">
      <c r="A58" s="51" t="s">
        <v>306</v>
      </c>
      <c r="B58" s="50" t="s">
        <v>38</v>
      </c>
      <c r="C58" s="53"/>
      <c r="D58" s="53"/>
      <c r="E58" s="53">
        <v>1327.1</v>
      </c>
      <c r="F58" s="53">
        <v>1327.1</v>
      </c>
      <c r="G58" s="53">
        <v>1327.1</v>
      </c>
    </row>
    <row r="59" spans="1:7" s="4" customFormat="1" ht="17.25" customHeight="1" hidden="1">
      <c r="A59" s="51"/>
      <c r="B59" s="138" t="s">
        <v>8</v>
      </c>
      <c r="C59" s="53"/>
      <c r="D59" s="53"/>
      <c r="E59" s="53" t="s">
        <v>300</v>
      </c>
      <c r="F59" s="53">
        <v>100</v>
      </c>
      <c r="G59" s="53">
        <v>100</v>
      </c>
    </row>
    <row r="60" spans="1:7" s="4" customFormat="1" ht="60" customHeight="1" hidden="1">
      <c r="A60" s="149" t="s">
        <v>129</v>
      </c>
      <c r="B60" s="133"/>
      <c r="C60" s="24"/>
      <c r="D60" s="24"/>
      <c r="E60" s="24"/>
      <c r="F60" s="24"/>
      <c r="G60" s="24"/>
    </row>
    <row r="61" spans="1:7" s="4" customFormat="1" ht="15" customHeight="1" hidden="1">
      <c r="A61" s="149"/>
      <c r="B61" s="133" t="s">
        <v>36</v>
      </c>
      <c r="C61" s="24"/>
      <c r="D61" s="24"/>
      <c r="E61" s="24"/>
      <c r="F61" s="24"/>
      <c r="G61" s="24"/>
    </row>
    <row r="62" spans="1:7" s="4" customFormat="1" ht="15" customHeight="1" hidden="1">
      <c r="A62" s="149"/>
      <c r="B62" s="133" t="s">
        <v>8</v>
      </c>
      <c r="C62" s="24"/>
      <c r="D62" s="24"/>
      <c r="E62" s="24"/>
      <c r="F62" s="24"/>
      <c r="G62" s="24"/>
    </row>
    <row r="63" spans="1:7" s="4" customFormat="1" ht="120.75" customHeight="1" hidden="1">
      <c r="A63" s="328" t="s">
        <v>223</v>
      </c>
      <c r="B63" s="329"/>
      <c r="C63" s="329"/>
      <c r="D63" s="329"/>
      <c r="E63" s="329"/>
      <c r="F63" s="329"/>
      <c r="G63" s="330"/>
    </row>
    <row r="64" spans="1:7" s="4" customFormat="1" ht="15" customHeight="1" hidden="1">
      <c r="A64" s="45" t="s">
        <v>179</v>
      </c>
      <c r="B64" s="138"/>
      <c r="C64" s="153"/>
      <c r="D64" s="153"/>
      <c r="E64" s="153"/>
      <c r="F64" s="153"/>
      <c r="G64" s="153"/>
    </row>
    <row r="65" spans="1:7" s="4" customFormat="1" ht="15" customHeight="1" hidden="1">
      <c r="A65" s="45" t="s">
        <v>180</v>
      </c>
      <c r="B65" s="138" t="s">
        <v>187</v>
      </c>
      <c r="C65" s="138">
        <v>113626</v>
      </c>
      <c r="D65" s="138"/>
      <c r="E65" s="138"/>
      <c r="F65" s="138"/>
      <c r="G65" s="138"/>
    </row>
    <row r="66" spans="1:7" s="4" customFormat="1" ht="18" customHeight="1" hidden="1">
      <c r="A66" s="45"/>
      <c r="B66" s="146" t="s">
        <v>8</v>
      </c>
      <c r="C66" s="154">
        <v>69.57</v>
      </c>
      <c r="D66" s="155"/>
      <c r="E66" s="155"/>
      <c r="F66" s="155"/>
      <c r="G66" s="155"/>
    </row>
    <row r="67" spans="1:7" s="4" customFormat="1" ht="25.5" customHeight="1" hidden="1">
      <c r="A67" s="45" t="s">
        <v>181</v>
      </c>
      <c r="B67" s="138" t="s">
        <v>182</v>
      </c>
      <c r="C67" s="154">
        <v>0</v>
      </c>
      <c r="D67" s="155">
        <v>6.4</v>
      </c>
      <c r="E67" s="155">
        <v>0</v>
      </c>
      <c r="F67" s="155">
        <v>0</v>
      </c>
      <c r="G67" s="155">
        <v>0</v>
      </c>
    </row>
    <row r="68" spans="1:7" s="4" customFormat="1" ht="18" customHeight="1" hidden="1">
      <c r="A68" s="45"/>
      <c r="B68" s="138" t="s">
        <v>8</v>
      </c>
      <c r="C68" s="154">
        <v>0</v>
      </c>
      <c r="D68" s="155" t="s">
        <v>300</v>
      </c>
      <c r="E68" s="155"/>
      <c r="F68" s="155"/>
      <c r="G68" s="155"/>
    </row>
    <row r="69" spans="1:7" s="4" customFormat="1" ht="14.25" customHeight="1" hidden="1">
      <c r="A69" s="45" t="s">
        <v>183</v>
      </c>
      <c r="B69" s="138"/>
      <c r="C69" s="156"/>
      <c r="D69" s="25"/>
      <c r="E69" s="25"/>
      <c r="F69" s="25"/>
      <c r="G69" s="25"/>
    </row>
    <row r="70" spans="1:7" s="4" customFormat="1" ht="24.75" customHeight="1" hidden="1">
      <c r="A70" s="45" t="s">
        <v>181</v>
      </c>
      <c r="B70" s="138" t="s">
        <v>182</v>
      </c>
      <c r="C70" s="139">
        <v>22.1</v>
      </c>
      <c r="D70" s="140">
        <v>0</v>
      </c>
      <c r="E70" s="140">
        <v>0</v>
      </c>
      <c r="F70" s="141">
        <v>0</v>
      </c>
      <c r="G70" s="141">
        <v>0</v>
      </c>
    </row>
    <row r="71" spans="1:7" s="4" customFormat="1" ht="14.25" customHeight="1" hidden="1">
      <c r="A71" s="45"/>
      <c r="B71" s="138" t="s">
        <v>8</v>
      </c>
      <c r="C71" s="156">
        <v>63.7</v>
      </c>
      <c r="D71" s="25">
        <f>D70/C70*100</f>
        <v>0</v>
      </c>
      <c r="E71" s="25"/>
      <c r="F71" s="25"/>
      <c r="G71" s="25"/>
    </row>
    <row r="72" spans="1:7" s="4" customFormat="1" ht="14.25" customHeight="1" hidden="1">
      <c r="A72" s="45" t="s">
        <v>185</v>
      </c>
      <c r="B72" s="138"/>
      <c r="C72" s="156"/>
      <c r="D72" s="25"/>
      <c r="E72" s="25"/>
      <c r="F72" s="25"/>
      <c r="G72" s="25"/>
    </row>
    <row r="73" spans="1:11" s="4" customFormat="1" ht="14.25" customHeight="1" hidden="1">
      <c r="A73" s="138" t="s">
        <v>186</v>
      </c>
      <c r="B73" s="138" t="s">
        <v>187</v>
      </c>
      <c r="C73" s="157">
        <v>70293.4</v>
      </c>
      <c r="D73" s="157">
        <v>64000</v>
      </c>
      <c r="E73" s="157">
        <v>64500</v>
      </c>
      <c r="F73" s="158">
        <v>65000</v>
      </c>
      <c r="G73" s="158">
        <v>65500</v>
      </c>
      <c r="H73" s="263"/>
      <c r="I73" s="263"/>
      <c r="J73" s="263"/>
      <c r="K73" s="263"/>
    </row>
    <row r="74" spans="1:7" s="4" customFormat="1" ht="14.25" customHeight="1" hidden="1">
      <c r="A74" s="138"/>
      <c r="B74" s="138" t="s">
        <v>8</v>
      </c>
      <c r="C74" s="156">
        <v>111.1</v>
      </c>
      <c r="D74" s="25">
        <f>D73/C73*100</f>
        <v>91.04695462162879</v>
      </c>
      <c r="E74" s="25">
        <f>E73/D73*100</f>
        <v>100.78125</v>
      </c>
      <c r="F74" s="25">
        <f>F73/E73*100</f>
        <v>100.7751937984496</v>
      </c>
      <c r="G74" s="25">
        <f>G73/F73*100</f>
        <v>100.76923076923077</v>
      </c>
    </row>
    <row r="75" spans="1:11" s="4" customFormat="1" ht="14.25" customHeight="1" hidden="1">
      <c r="A75" s="159" t="s">
        <v>232</v>
      </c>
      <c r="B75" s="160" t="s">
        <v>187</v>
      </c>
      <c r="C75" s="157">
        <v>18568.1</v>
      </c>
      <c r="D75" s="157">
        <v>14650</v>
      </c>
      <c r="E75" s="157">
        <v>14800</v>
      </c>
      <c r="F75" s="158">
        <v>15000</v>
      </c>
      <c r="G75" s="158">
        <v>15500</v>
      </c>
      <c r="H75" s="263"/>
      <c r="I75" s="263"/>
      <c r="J75" s="263"/>
      <c r="K75" s="263"/>
    </row>
    <row r="76" spans="1:7" s="4" customFormat="1" ht="14.25" customHeight="1" hidden="1">
      <c r="A76" s="138"/>
      <c r="B76" s="138" t="s">
        <v>8</v>
      </c>
      <c r="C76" s="156">
        <v>127.7</v>
      </c>
      <c r="D76" s="25">
        <f>D75/C75*100</f>
        <v>78.89875646942876</v>
      </c>
      <c r="E76" s="25">
        <f>E75/D75*100</f>
        <v>101.02389078498292</v>
      </c>
      <c r="F76" s="25">
        <f>F75/E75*100</f>
        <v>101.35135135135135</v>
      </c>
      <c r="G76" s="25">
        <f>G75/F75*100</f>
        <v>103.33333333333334</v>
      </c>
    </row>
    <row r="77" spans="1:7" s="4" customFormat="1" ht="14.25" customHeight="1" hidden="1">
      <c r="A77" s="47" t="s">
        <v>189</v>
      </c>
      <c r="B77" s="138"/>
      <c r="C77" s="156"/>
      <c r="D77" s="25"/>
      <c r="E77" s="25"/>
      <c r="F77" s="25"/>
      <c r="G77" s="25"/>
    </row>
    <row r="78" spans="1:11" s="4" customFormat="1" ht="14.25" customHeight="1" hidden="1">
      <c r="A78" s="138" t="s">
        <v>192</v>
      </c>
      <c r="B78" s="138" t="s">
        <v>191</v>
      </c>
      <c r="C78" s="156">
        <v>32932</v>
      </c>
      <c r="D78" s="25">
        <v>33470</v>
      </c>
      <c r="E78" s="25">
        <v>33500</v>
      </c>
      <c r="F78" s="25">
        <v>33500</v>
      </c>
      <c r="G78" s="25">
        <v>33500</v>
      </c>
      <c r="H78" s="263"/>
      <c r="I78" s="263"/>
      <c r="J78" s="263"/>
      <c r="K78" s="263"/>
    </row>
    <row r="79" spans="1:7" s="4" customFormat="1" ht="18.75" customHeight="1" hidden="1">
      <c r="A79" s="138"/>
      <c r="B79" s="138" t="s">
        <v>8</v>
      </c>
      <c r="C79" s="156">
        <v>105.3</v>
      </c>
      <c r="D79" s="25">
        <f>D78/C78*100</f>
        <v>101.6336693793271</v>
      </c>
      <c r="E79" s="25">
        <f>E78/D78*100</f>
        <v>100.08963250672245</v>
      </c>
      <c r="F79" s="25">
        <f>F78/E78*100</f>
        <v>100</v>
      </c>
      <c r="G79" s="25">
        <f>G78/F78*100</f>
        <v>100</v>
      </c>
    </row>
    <row r="80" spans="1:7" s="4" customFormat="1" ht="15" customHeight="1" hidden="1">
      <c r="A80" s="138" t="s">
        <v>201</v>
      </c>
      <c r="B80" s="144"/>
      <c r="C80" s="54"/>
      <c r="D80" s="54"/>
      <c r="E80" s="54"/>
      <c r="F80" s="54"/>
      <c r="G80" s="54"/>
    </row>
    <row r="81" spans="1:11" s="4" customFormat="1" ht="15" customHeight="1" hidden="1">
      <c r="A81" s="138" t="s">
        <v>202</v>
      </c>
      <c r="B81" s="144" t="s">
        <v>187</v>
      </c>
      <c r="C81" s="139">
        <v>17</v>
      </c>
      <c r="D81" s="139">
        <v>18</v>
      </c>
      <c r="E81" s="139">
        <v>18</v>
      </c>
      <c r="F81" s="153">
        <v>18</v>
      </c>
      <c r="G81" s="153">
        <v>18</v>
      </c>
      <c r="H81" s="263"/>
      <c r="I81" s="263"/>
      <c r="J81" s="263"/>
      <c r="K81" s="263"/>
    </row>
    <row r="82" spans="1:7" s="4" customFormat="1" ht="15" customHeight="1" hidden="1">
      <c r="A82" s="138"/>
      <c r="B82" s="144" t="s">
        <v>8</v>
      </c>
      <c r="C82" s="139">
        <v>87.2</v>
      </c>
      <c r="D82" s="140">
        <f>D81/C81*100</f>
        <v>105.88235294117648</v>
      </c>
      <c r="E82" s="139">
        <f>E81/D81*100</f>
        <v>100</v>
      </c>
      <c r="F82" s="139">
        <f>F81/E81*100</f>
        <v>100</v>
      </c>
      <c r="G82" s="139">
        <f>G81/F81*100</f>
        <v>100</v>
      </c>
    </row>
    <row r="83" spans="1:7" s="4" customFormat="1" ht="15" customHeight="1" hidden="1">
      <c r="A83" s="45" t="s">
        <v>230</v>
      </c>
      <c r="B83" s="145"/>
      <c r="C83" s="153"/>
      <c r="D83" s="153"/>
      <c r="E83" s="153"/>
      <c r="F83" s="153"/>
      <c r="G83" s="153"/>
    </row>
    <row r="84" spans="1:7" s="4" customFormat="1" ht="15" customHeight="1" hidden="1">
      <c r="A84" s="138" t="s">
        <v>202</v>
      </c>
      <c r="B84" s="146" t="s">
        <v>187</v>
      </c>
      <c r="C84" s="161">
        <v>36</v>
      </c>
      <c r="D84" s="161">
        <v>35</v>
      </c>
      <c r="E84" s="161">
        <v>35</v>
      </c>
      <c r="F84" s="161">
        <v>35</v>
      </c>
      <c r="G84" s="161">
        <v>35</v>
      </c>
    </row>
    <row r="85" spans="1:7" s="4" customFormat="1" ht="15" customHeight="1" hidden="1">
      <c r="A85" s="138"/>
      <c r="B85" s="144" t="s">
        <v>8</v>
      </c>
      <c r="C85" s="139">
        <v>97.3</v>
      </c>
      <c r="D85" s="140">
        <f>D84/C84*100</f>
        <v>97.22222222222221</v>
      </c>
      <c r="E85" s="140">
        <f>E84/D84*100</f>
        <v>100</v>
      </c>
      <c r="F85" s="140">
        <f>F84/E84*100</f>
        <v>100</v>
      </c>
      <c r="G85" s="140">
        <f>G84/F84*100</f>
        <v>100</v>
      </c>
    </row>
    <row r="86" spans="1:7" s="4" customFormat="1" ht="28.5" customHeight="1" hidden="1">
      <c r="A86" s="144" t="s">
        <v>262</v>
      </c>
      <c r="B86" s="153"/>
      <c r="C86" s="162"/>
      <c r="D86" s="25"/>
      <c r="E86" s="25"/>
      <c r="F86" s="25"/>
      <c r="G86" s="25"/>
    </row>
    <row r="87" spans="1:7" s="4" customFormat="1" ht="15" customHeight="1" hidden="1">
      <c r="A87" s="138" t="s">
        <v>263</v>
      </c>
      <c r="B87" s="144" t="s">
        <v>187</v>
      </c>
      <c r="C87" s="162">
        <v>11097</v>
      </c>
      <c r="D87" s="25">
        <v>11200</v>
      </c>
      <c r="E87" s="25">
        <v>11200</v>
      </c>
      <c r="F87" s="25">
        <v>11200</v>
      </c>
      <c r="G87" s="25">
        <v>11200</v>
      </c>
    </row>
    <row r="88" spans="1:7" s="4" customFormat="1" ht="15" customHeight="1" hidden="1">
      <c r="A88" s="138"/>
      <c r="B88" s="144" t="s">
        <v>8</v>
      </c>
      <c r="C88" s="162">
        <v>100.2</v>
      </c>
      <c r="D88" s="25">
        <f>D87/C87*100</f>
        <v>100.92817878705958</v>
      </c>
      <c r="E88" s="25">
        <f>E87/D87*100</f>
        <v>100</v>
      </c>
      <c r="F88" s="25">
        <f>F87/E87*100</f>
        <v>100</v>
      </c>
      <c r="G88" s="25">
        <f>G87/F87*100</f>
        <v>100</v>
      </c>
    </row>
    <row r="89" spans="1:7" ht="15.75">
      <c r="A89" s="285" t="s">
        <v>18</v>
      </c>
      <c r="B89" s="285"/>
      <c r="C89" s="285"/>
      <c r="D89" s="285"/>
      <c r="E89" s="285"/>
      <c r="F89" s="285"/>
      <c r="G89" s="285"/>
    </row>
    <row r="90" spans="1:7" ht="42.75">
      <c r="A90" s="55" t="s">
        <v>143</v>
      </c>
      <c r="B90" s="131"/>
      <c r="C90" s="24"/>
      <c r="D90" s="24"/>
      <c r="E90" s="24"/>
      <c r="F90" s="24"/>
      <c r="G90" s="24"/>
    </row>
    <row r="91" spans="1:12" ht="15.75">
      <c r="A91" s="26" t="s">
        <v>19</v>
      </c>
      <c r="B91" s="131" t="s">
        <v>134</v>
      </c>
      <c r="C91" s="36">
        <v>18045.7</v>
      </c>
      <c r="D91" s="20">
        <v>19308.7</v>
      </c>
      <c r="E91" s="20">
        <v>20467.4</v>
      </c>
      <c r="F91" s="40">
        <v>21695.3</v>
      </c>
      <c r="G91" s="40">
        <v>22997.01</v>
      </c>
      <c r="H91" s="263"/>
      <c r="I91" s="263"/>
      <c r="J91" s="263"/>
      <c r="K91" s="263"/>
      <c r="L91" s="263"/>
    </row>
    <row r="92" spans="1:7" ht="15.75">
      <c r="A92" s="26" t="s">
        <v>29</v>
      </c>
      <c r="B92" s="131"/>
      <c r="C92" s="36"/>
      <c r="D92" s="20"/>
      <c r="E92" s="20"/>
      <c r="F92" s="40"/>
      <c r="G92" s="40"/>
    </row>
    <row r="93" spans="1:12" ht="15.75">
      <c r="A93" s="26" t="s">
        <v>109</v>
      </c>
      <c r="B93" s="131" t="s">
        <v>134</v>
      </c>
      <c r="C93" s="36">
        <v>13661.08</v>
      </c>
      <c r="D93" s="20">
        <v>14617.35</v>
      </c>
      <c r="E93" s="20">
        <v>15494.4</v>
      </c>
      <c r="F93" s="40">
        <v>16424.1</v>
      </c>
      <c r="G93" s="40">
        <v>17409.54</v>
      </c>
      <c r="H93" s="263"/>
      <c r="I93" s="263"/>
      <c r="J93" s="263"/>
      <c r="K93" s="263"/>
      <c r="L93" s="263"/>
    </row>
    <row r="94" spans="1:12" ht="15.75">
      <c r="A94" s="26" t="s">
        <v>110</v>
      </c>
      <c r="B94" s="131" t="s">
        <v>134</v>
      </c>
      <c r="C94" s="36">
        <v>4384.62</v>
      </c>
      <c r="D94" s="20">
        <v>4691.35</v>
      </c>
      <c r="E94" s="20">
        <v>4973.01</v>
      </c>
      <c r="F94" s="40">
        <v>5271.25</v>
      </c>
      <c r="G94" s="40">
        <v>5587.52</v>
      </c>
      <c r="H94" s="263"/>
      <c r="I94" s="263"/>
      <c r="J94" s="263"/>
      <c r="K94" s="263"/>
      <c r="L94" s="263"/>
    </row>
    <row r="95" spans="1:12" ht="15.75">
      <c r="A95" s="26" t="s">
        <v>111</v>
      </c>
      <c r="B95" s="131"/>
      <c r="C95" s="36"/>
      <c r="D95" s="20"/>
      <c r="E95" s="20"/>
      <c r="F95" s="40"/>
      <c r="G95" s="40"/>
      <c r="I95" s="263"/>
      <c r="J95" s="263"/>
      <c r="K95" s="263"/>
      <c r="L95" s="263"/>
    </row>
    <row r="96" spans="1:12" ht="27.75" customHeight="1">
      <c r="A96" s="26" t="s">
        <v>144</v>
      </c>
      <c r="B96" s="131" t="s">
        <v>134</v>
      </c>
      <c r="C96" s="36">
        <v>14738.76</v>
      </c>
      <c r="D96" s="20">
        <v>15770.47</v>
      </c>
      <c r="E96" s="20">
        <v>16716.7</v>
      </c>
      <c r="F96" s="40">
        <v>17719.7</v>
      </c>
      <c r="G96" s="40">
        <v>18782.88</v>
      </c>
      <c r="I96" s="263"/>
      <c r="J96" s="263"/>
      <c r="K96" s="263"/>
      <c r="L96" s="263"/>
    </row>
    <row r="97" spans="1:12" ht="15.75" customHeight="1">
      <c r="A97" s="26" t="s">
        <v>145</v>
      </c>
      <c r="B97" s="131" t="s">
        <v>134</v>
      </c>
      <c r="C97" s="36">
        <v>2792.6</v>
      </c>
      <c r="D97" s="20">
        <v>2988.08</v>
      </c>
      <c r="E97" s="20">
        <v>3167.36</v>
      </c>
      <c r="F97" s="40">
        <v>3357.4</v>
      </c>
      <c r="G97" s="40">
        <v>3558.84</v>
      </c>
      <c r="I97" s="263"/>
      <c r="J97" s="263"/>
      <c r="K97" s="263"/>
      <c r="L97" s="263"/>
    </row>
    <row r="98" spans="1:12" ht="30">
      <c r="A98" s="26" t="s">
        <v>20</v>
      </c>
      <c r="B98" s="131" t="s">
        <v>134</v>
      </c>
      <c r="C98" s="36">
        <v>514.34</v>
      </c>
      <c r="D98" s="20">
        <v>550.15</v>
      </c>
      <c r="E98" s="20">
        <v>583.35</v>
      </c>
      <c r="F98" s="40">
        <v>618.21</v>
      </c>
      <c r="G98" s="40">
        <v>655.3</v>
      </c>
      <c r="I98" s="263"/>
      <c r="J98" s="263"/>
      <c r="K98" s="263"/>
      <c r="L98" s="263"/>
    </row>
    <row r="99" spans="1:7" ht="15.75">
      <c r="A99" s="26"/>
      <c r="B99" s="131"/>
      <c r="C99" s="20"/>
      <c r="D99" s="20"/>
      <c r="E99" s="20"/>
      <c r="F99" s="20"/>
      <c r="G99" s="20"/>
    </row>
    <row r="100" spans="1:7" ht="15.75">
      <c r="A100" s="311" t="s">
        <v>233</v>
      </c>
      <c r="B100" s="312"/>
      <c r="C100" s="312"/>
      <c r="D100" s="312"/>
      <c r="E100" s="312"/>
      <c r="F100" s="312"/>
      <c r="G100" s="313"/>
    </row>
    <row r="101" spans="1:7" ht="15.75">
      <c r="A101" s="163" t="s">
        <v>234</v>
      </c>
      <c r="B101" s="163"/>
      <c r="C101" s="163"/>
      <c r="D101" s="163"/>
      <c r="E101" s="163"/>
      <c r="F101" s="163"/>
      <c r="G101" s="163"/>
    </row>
    <row r="102" spans="1:7" ht="28.5">
      <c r="A102" s="163" t="s">
        <v>235</v>
      </c>
      <c r="B102" s="164"/>
      <c r="C102" s="36"/>
      <c r="D102" s="20"/>
      <c r="E102" s="20"/>
      <c r="F102" s="63"/>
      <c r="G102" s="63"/>
    </row>
    <row r="103" spans="1:12" ht="15.75">
      <c r="A103" s="165" t="s">
        <v>236</v>
      </c>
      <c r="B103" s="166" t="s">
        <v>46</v>
      </c>
      <c r="C103" s="176">
        <v>391302</v>
      </c>
      <c r="D103" s="176">
        <v>390500</v>
      </c>
      <c r="E103" s="176">
        <v>391000</v>
      </c>
      <c r="F103" s="177">
        <v>395000</v>
      </c>
      <c r="G103" s="177">
        <v>395500</v>
      </c>
      <c r="H103" s="263"/>
      <c r="I103" s="263"/>
      <c r="J103" s="263"/>
      <c r="K103" s="263"/>
      <c r="L103" s="263"/>
    </row>
    <row r="104" spans="1:7" ht="15.75" hidden="1">
      <c r="A104" s="167" t="s">
        <v>16</v>
      </c>
      <c r="B104" s="164"/>
      <c r="C104" s="36"/>
      <c r="D104" s="258"/>
      <c r="E104" s="258"/>
      <c r="F104" s="259"/>
      <c r="G104" s="259"/>
    </row>
    <row r="105" spans="1:11" ht="30" hidden="1">
      <c r="A105" s="168" t="s">
        <v>237</v>
      </c>
      <c r="B105" s="164" t="s">
        <v>46</v>
      </c>
      <c r="C105" s="184">
        <v>366496</v>
      </c>
      <c r="D105" s="58">
        <v>365500</v>
      </c>
      <c r="E105" s="58">
        <v>367000</v>
      </c>
      <c r="F105" s="59">
        <v>367500</v>
      </c>
      <c r="G105" s="59">
        <v>368000</v>
      </c>
      <c r="H105" s="263"/>
      <c r="I105" s="263"/>
      <c r="J105" s="263"/>
      <c r="K105" s="263"/>
    </row>
    <row r="106" spans="1:7" ht="15.75" hidden="1">
      <c r="A106" s="171" t="s">
        <v>238</v>
      </c>
      <c r="B106" s="164"/>
      <c r="C106" s="36"/>
      <c r="D106" s="20"/>
      <c r="E106" s="20"/>
      <c r="F106" s="63"/>
      <c r="G106" s="63"/>
    </row>
    <row r="107" spans="1:7" ht="15.75" hidden="1">
      <c r="A107" s="172" t="s">
        <v>259</v>
      </c>
      <c r="B107" s="173" t="s">
        <v>46</v>
      </c>
      <c r="C107" s="172">
        <v>824</v>
      </c>
      <c r="D107" s="68">
        <v>950</v>
      </c>
      <c r="E107" s="68">
        <v>900</v>
      </c>
      <c r="F107" s="90">
        <v>950</v>
      </c>
      <c r="G107" s="90">
        <v>980</v>
      </c>
    </row>
    <row r="108" spans="1:7" ht="15.75" hidden="1">
      <c r="A108" s="172" t="s">
        <v>198</v>
      </c>
      <c r="B108" s="173" t="s">
        <v>46</v>
      </c>
      <c r="C108" s="172">
        <v>10363.3</v>
      </c>
      <c r="D108" s="68">
        <v>4770</v>
      </c>
      <c r="E108" s="68">
        <v>4000</v>
      </c>
      <c r="F108" s="90">
        <v>4000</v>
      </c>
      <c r="G108" s="90">
        <v>4000</v>
      </c>
    </row>
    <row r="109" spans="1:7" ht="15.75" hidden="1">
      <c r="A109" s="172" t="s">
        <v>201</v>
      </c>
      <c r="B109" s="173" t="s">
        <v>46</v>
      </c>
      <c r="C109" s="172">
        <v>16838</v>
      </c>
      <c r="D109" s="68">
        <v>14518</v>
      </c>
      <c r="E109" s="68">
        <v>14700</v>
      </c>
      <c r="F109" s="90">
        <v>14900</v>
      </c>
      <c r="G109" s="90">
        <v>15000</v>
      </c>
    </row>
    <row r="110" spans="1:7" ht="15.75" hidden="1">
      <c r="A110" s="172" t="s">
        <v>199</v>
      </c>
      <c r="B110" s="173" t="s">
        <v>46</v>
      </c>
      <c r="C110" s="172">
        <v>36817</v>
      </c>
      <c r="D110" s="68">
        <v>34190</v>
      </c>
      <c r="E110" s="68">
        <v>35190</v>
      </c>
      <c r="F110" s="90">
        <v>35190</v>
      </c>
      <c r="G110" s="90">
        <v>35190</v>
      </c>
    </row>
    <row r="111" spans="1:7" ht="15.75" hidden="1">
      <c r="A111" s="172" t="s">
        <v>200</v>
      </c>
      <c r="B111" s="173" t="s">
        <v>46</v>
      </c>
      <c r="C111" s="36">
        <v>11542.2</v>
      </c>
      <c r="D111" s="20">
        <v>11600</v>
      </c>
      <c r="E111" s="20">
        <v>11620</v>
      </c>
      <c r="F111" s="40">
        <v>11650</v>
      </c>
      <c r="G111" s="40">
        <v>11700</v>
      </c>
    </row>
    <row r="112" spans="1:7" ht="15.75" hidden="1">
      <c r="A112" s="172" t="s">
        <v>216</v>
      </c>
      <c r="B112" s="173" t="s">
        <v>46</v>
      </c>
      <c r="C112" s="172">
        <v>3563.7</v>
      </c>
      <c r="D112" s="68">
        <v>4971</v>
      </c>
      <c r="E112" s="68">
        <v>6049</v>
      </c>
      <c r="F112" s="90">
        <v>4800</v>
      </c>
      <c r="G112" s="90">
        <v>4800</v>
      </c>
    </row>
    <row r="113" spans="1:7" ht="15.75" hidden="1">
      <c r="A113" s="172" t="s">
        <v>211</v>
      </c>
      <c r="B113" s="173" t="s">
        <v>46</v>
      </c>
      <c r="C113" s="172">
        <v>6962</v>
      </c>
      <c r="D113" s="68">
        <v>8843</v>
      </c>
      <c r="E113" s="68">
        <v>8950</v>
      </c>
      <c r="F113" s="90">
        <v>8950</v>
      </c>
      <c r="G113" s="90">
        <v>8965</v>
      </c>
    </row>
    <row r="114" spans="1:7" ht="15.75" hidden="1">
      <c r="A114" s="172" t="s">
        <v>226</v>
      </c>
      <c r="B114" s="173" t="s">
        <v>46</v>
      </c>
      <c r="C114" s="172">
        <v>2659</v>
      </c>
      <c r="D114" s="68">
        <v>2925</v>
      </c>
      <c r="E114" s="68">
        <v>3210</v>
      </c>
      <c r="F114" s="90">
        <v>3210</v>
      </c>
      <c r="G114" s="90">
        <v>3210</v>
      </c>
    </row>
    <row r="115" spans="1:7" ht="15.75" hidden="1">
      <c r="A115" s="172" t="s">
        <v>260</v>
      </c>
      <c r="B115" s="173" t="s">
        <v>46</v>
      </c>
      <c r="C115" s="172">
        <v>20018</v>
      </c>
      <c r="D115" s="68">
        <v>18300</v>
      </c>
      <c r="E115" s="68">
        <v>18300</v>
      </c>
      <c r="F115" s="90">
        <v>18300</v>
      </c>
      <c r="G115" s="90">
        <v>18300</v>
      </c>
    </row>
    <row r="116" spans="1:7" ht="15.75" hidden="1">
      <c r="A116" s="172" t="s">
        <v>224</v>
      </c>
      <c r="B116" s="173" t="s">
        <v>46</v>
      </c>
      <c r="C116" s="172">
        <v>20056</v>
      </c>
      <c r="D116" s="68">
        <v>18190</v>
      </c>
      <c r="E116" s="68">
        <v>19300</v>
      </c>
      <c r="F116" s="90">
        <v>20100</v>
      </c>
      <c r="G116" s="90">
        <v>20000</v>
      </c>
    </row>
    <row r="117" spans="1:7" ht="15.75" hidden="1">
      <c r="A117" s="172" t="s">
        <v>227</v>
      </c>
      <c r="B117" s="173" t="s">
        <v>46</v>
      </c>
      <c r="C117" s="172">
        <v>48140</v>
      </c>
      <c r="D117" s="68">
        <v>44150</v>
      </c>
      <c r="E117" s="68">
        <v>45000</v>
      </c>
      <c r="F117" s="90">
        <v>45000</v>
      </c>
      <c r="G117" s="90">
        <v>45000</v>
      </c>
    </row>
    <row r="118" spans="1:7" ht="15.75" hidden="1">
      <c r="A118" s="172" t="s">
        <v>261</v>
      </c>
      <c r="B118" s="173" t="s">
        <v>46</v>
      </c>
      <c r="C118" s="172">
        <v>49527</v>
      </c>
      <c r="D118" s="68">
        <v>44250</v>
      </c>
      <c r="E118" s="68">
        <v>45300</v>
      </c>
      <c r="F118" s="90">
        <v>46800</v>
      </c>
      <c r="G118" s="90">
        <v>45800</v>
      </c>
    </row>
    <row r="119" spans="1:7" ht="15.75" hidden="1">
      <c r="A119" s="172" t="s">
        <v>230</v>
      </c>
      <c r="B119" s="173" t="s">
        <v>46</v>
      </c>
      <c r="C119" s="172">
        <v>8891</v>
      </c>
      <c r="D119" s="68">
        <v>12198</v>
      </c>
      <c r="E119" s="68">
        <v>12000</v>
      </c>
      <c r="F119" s="90">
        <v>12100</v>
      </c>
      <c r="G119" s="90">
        <v>12150</v>
      </c>
    </row>
    <row r="120" spans="1:7" ht="15.75">
      <c r="A120" s="139"/>
      <c r="B120" s="164"/>
      <c r="C120" s="36"/>
      <c r="D120" s="20"/>
      <c r="E120" s="20"/>
      <c r="F120" s="63"/>
      <c r="G120" s="63"/>
    </row>
    <row r="121" spans="1:7" ht="15.75">
      <c r="A121" s="169" t="s">
        <v>239</v>
      </c>
      <c r="B121" s="164"/>
      <c r="C121" s="36"/>
      <c r="D121" s="20"/>
      <c r="E121" s="20"/>
      <c r="F121" s="63"/>
      <c r="G121" s="63"/>
    </row>
    <row r="122" spans="1:13" ht="15.75">
      <c r="A122" s="174" t="s">
        <v>236</v>
      </c>
      <c r="B122" s="175" t="s">
        <v>46</v>
      </c>
      <c r="C122" s="176">
        <v>73236</v>
      </c>
      <c r="D122" s="176">
        <v>81100</v>
      </c>
      <c r="E122" s="176">
        <v>82000</v>
      </c>
      <c r="F122" s="177">
        <v>82500</v>
      </c>
      <c r="G122" s="177">
        <v>83000</v>
      </c>
      <c r="H122" s="263"/>
      <c r="I122" s="263"/>
      <c r="J122" s="263"/>
      <c r="K122" s="263"/>
      <c r="L122" s="263"/>
      <c r="M122" s="7"/>
    </row>
    <row r="123" spans="1:7" ht="15.75">
      <c r="A123" s="178" t="s">
        <v>16</v>
      </c>
      <c r="B123" s="179"/>
      <c r="C123" s="36"/>
      <c r="D123" s="28"/>
      <c r="E123" s="28"/>
      <c r="F123" s="57"/>
      <c r="G123" s="57"/>
    </row>
    <row r="124" spans="1:7" ht="30" hidden="1">
      <c r="A124" s="180" t="s">
        <v>237</v>
      </c>
      <c r="B124" s="179" t="s">
        <v>46</v>
      </c>
      <c r="C124" s="58">
        <v>68461</v>
      </c>
      <c r="D124" s="58">
        <v>76600</v>
      </c>
      <c r="E124" s="58">
        <v>77000</v>
      </c>
      <c r="F124" s="58">
        <v>77500</v>
      </c>
      <c r="G124" s="58">
        <v>78000</v>
      </c>
    </row>
    <row r="125" spans="1:7" ht="15.75" hidden="1">
      <c r="A125" s="181" t="s">
        <v>238</v>
      </c>
      <c r="B125" s="179"/>
      <c r="C125" s="56"/>
      <c r="D125" s="28"/>
      <c r="E125" s="28"/>
      <c r="F125" s="57"/>
      <c r="G125" s="57"/>
    </row>
    <row r="126" spans="1:8" ht="15.75" hidden="1">
      <c r="A126" s="180" t="s">
        <v>240</v>
      </c>
      <c r="B126" s="179" t="s">
        <v>46</v>
      </c>
      <c r="C126" s="58">
        <v>2823</v>
      </c>
      <c r="D126" s="58">
        <v>4376</v>
      </c>
      <c r="E126" s="58">
        <v>4450</v>
      </c>
      <c r="F126" s="58">
        <v>4450</v>
      </c>
      <c r="G126" s="58">
        <v>4550</v>
      </c>
      <c r="H126" s="7"/>
    </row>
    <row r="127" spans="1:7" ht="15.75" hidden="1">
      <c r="A127" s="60" t="s">
        <v>198</v>
      </c>
      <c r="B127" s="182" t="s">
        <v>46</v>
      </c>
      <c r="C127" s="56">
        <v>300</v>
      </c>
      <c r="D127" s="28">
        <v>426</v>
      </c>
      <c r="E127" s="28">
        <v>400</v>
      </c>
      <c r="F127" s="183">
        <v>400</v>
      </c>
      <c r="G127" s="183">
        <v>400</v>
      </c>
    </row>
    <row r="128" spans="1:7" ht="15.75" hidden="1">
      <c r="A128" s="60" t="s">
        <v>261</v>
      </c>
      <c r="B128" s="182" t="s">
        <v>46</v>
      </c>
      <c r="C128" s="56">
        <v>798</v>
      </c>
      <c r="D128" s="28">
        <v>1900</v>
      </c>
      <c r="E128" s="28">
        <v>2000</v>
      </c>
      <c r="F128" s="183">
        <v>2000</v>
      </c>
      <c r="G128" s="183">
        <v>2100</v>
      </c>
    </row>
    <row r="129" spans="1:7" ht="15.75" hidden="1">
      <c r="A129" s="60" t="s">
        <v>299</v>
      </c>
      <c r="B129" s="182" t="s">
        <v>46</v>
      </c>
      <c r="C129" s="60">
        <v>2024</v>
      </c>
      <c r="D129" s="28">
        <v>2050</v>
      </c>
      <c r="E129" s="28">
        <v>2050</v>
      </c>
      <c r="F129" s="183">
        <v>2050</v>
      </c>
      <c r="G129" s="183">
        <v>2050</v>
      </c>
    </row>
    <row r="130" spans="1:7" ht="15.75">
      <c r="A130" s="36"/>
      <c r="B130" s="63"/>
      <c r="C130" s="36"/>
      <c r="D130" s="20"/>
      <c r="E130" s="20"/>
      <c r="F130" s="63"/>
      <c r="G130" s="63"/>
    </row>
    <row r="131" spans="1:12" ht="15.75">
      <c r="A131" s="180" t="s">
        <v>241</v>
      </c>
      <c r="B131" s="179" t="s">
        <v>46</v>
      </c>
      <c r="C131" s="184">
        <v>38965</v>
      </c>
      <c r="D131" s="58">
        <v>40500</v>
      </c>
      <c r="E131" s="58">
        <v>41000</v>
      </c>
      <c r="F131" s="59">
        <v>41500</v>
      </c>
      <c r="G131" s="59">
        <v>41500</v>
      </c>
      <c r="I131" s="263"/>
      <c r="J131" s="263"/>
      <c r="K131" s="263"/>
      <c r="L131" s="263"/>
    </row>
    <row r="132" spans="1:7" ht="15.75" hidden="1">
      <c r="A132" s="60" t="s">
        <v>259</v>
      </c>
      <c r="B132" s="182" t="s">
        <v>46</v>
      </c>
      <c r="C132" s="60"/>
      <c r="D132" s="61">
        <v>50</v>
      </c>
      <c r="E132" s="61">
        <v>45</v>
      </c>
      <c r="F132" s="64">
        <v>45</v>
      </c>
      <c r="G132" s="64">
        <v>45</v>
      </c>
    </row>
    <row r="133" spans="1:7" ht="15.75" hidden="1">
      <c r="A133" s="60" t="s">
        <v>198</v>
      </c>
      <c r="B133" s="182" t="s">
        <v>46</v>
      </c>
      <c r="C133" s="60">
        <v>516.4</v>
      </c>
      <c r="D133" s="61">
        <v>861</v>
      </c>
      <c r="E133" s="61">
        <v>750</v>
      </c>
      <c r="F133" s="62">
        <v>750</v>
      </c>
      <c r="G133" s="62">
        <v>750</v>
      </c>
    </row>
    <row r="134" spans="1:7" ht="15.75" hidden="1">
      <c r="A134" s="60" t="s">
        <v>199</v>
      </c>
      <c r="B134" s="182" t="s">
        <v>46</v>
      </c>
      <c r="C134" s="60">
        <v>5035</v>
      </c>
      <c r="D134" s="61">
        <v>5835</v>
      </c>
      <c r="E134" s="61">
        <v>6418</v>
      </c>
      <c r="F134" s="62">
        <v>6418</v>
      </c>
      <c r="G134" s="62">
        <v>6418</v>
      </c>
    </row>
    <row r="135" spans="1:7" ht="15.75" hidden="1">
      <c r="A135" s="60" t="s">
        <v>200</v>
      </c>
      <c r="B135" s="182" t="s">
        <v>46</v>
      </c>
      <c r="C135" s="36">
        <v>1026.2</v>
      </c>
      <c r="D135" s="20">
        <v>1030</v>
      </c>
      <c r="E135" s="20">
        <v>1032</v>
      </c>
      <c r="F135" s="40">
        <v>1035</v>
      </c>
      <c r="G135" s="40">
        <v>1037</v>
      </c>
    </row>
    <row r="136" spans="1:7" ht="15.75" hidden="1">
      <c r="A136" s="60" t="s">
        <v>211</v>
      </c>
      <c r="B136" s="182" t="s">
        <v>46</v>
      </c>
      <c r="C136" s="172">
        <v>942</v>
      </c>
      <c r="D136" s="68">
        <v>1259</v>
      </c>
      <c r="E136" s="68">
        <v>0</v>
      </c>
      <c r="F136" s="90">
        <v>0</v>
      </c>
      <c r="G136" s="90">
        <v>0</v>
      </c>
    </row>
    <row r="137" spans="1:7" ht="15.75" hidden="1">
      <c r="A137" s="60" t="s">
        <v>226</v>
      </c>
      <c r="B137" s="182" t="s">
        <v>46</v>
      </c>
      <c r="C137" s="60">
        <v>938</v>
      </c>
      <c r="D137" s="61">
        <v>970</v>
      </c>
      <c r="E137" s="61">
        <v>1003</v>
      </c>
      <c r="F137" s="62">
        <v>1003</v>
      </c>
      <c r="G137" s="62">
        <v>1003</v>
      </c>
    </row>
    <row r="138" spans="1:7" ht="15.75" hidden="1">
      <c r="A138" s="60" t="s">
        <v>260</v>
      </c>
      <c r="B138" s="182" t="s">
        <v>46</v>
      </c>
      <c r="C138" s="60">
        <v>12469</v>
      </c>
      <c r="D138" s="61">
        <v>12500</v>
      </c>
      <c r="E138" s="61">
        <v>12500</v>
      </c>
      <c r="F138" s="62">
        <v>12500</v>
      </c>
      <c r="G138" s="62">
        <v>12500</v>
      </c>
    </row>
    <row r="139" spans="1:7" ht="15.75" hidden="1">
      <c r="A139" s="60" t="s">
        <v>224</v>
      </c>
      <c r="B139" s="182" t="s">
        <v>46</v>
      </c>
      <c r="C139" s="60">
        <v>2609</v>
      </c>
      <c r="D139" s="61">
        <v>2295</v>
      </c>
      <c r="E139" s="61">
        <v>2500</v>
      </c>
      <c r="F139" s="62">
        <v>2125</v>
      </c>
      <c r="G139" s="62">
        <v>2160</v>
      </c>
    </row>
    <row r="140" spans="1:7" ht="15.75" hidden="1">
      <c r="A140" s="60" t="s">
        <v>227</v>
      </c>
      <c r="B140" s="182" t="s">
        <v>46</v>
      </c>
      <c r="C140" s="60">
        <v>5677</v>
      </c>
      <c r="D140" s="61">
        <v>7764</v>
      </c>
      <c r="E140" s="61">
        <v>7800</v>
      </c>
      <c r="F140" s="62">
        <v>7800</v>
      </c>
      <c r="G140" s="62">
        <v>7800</v>
      </c>
    </row>
    <row r="141" spans="1:7" ht="15.75" hidden="1">
      <c r="A141" s="60" t="s">
        <v>261</v>
      </c>
      <c r="B141" s="182" t="s">
        <v>46</v>
      </c>
      <c r="C141" s="60">
        <v>7246</v>
      </c>
      <c r="D141" s="61">
        <v>5860</v>
      </c>
      <c r="E141" s="61">
        <v>5900</v>
      </c>
      <c r="F141" s="62">
        <v>6000</v>
      </c>
      <c r="G141" s="62">
        <v>6300</v>
      </c>
    </row>
    <row r="142" spans="1:7" ht="15.75" hidden="1">
      <c r="A142" s="60" t="s">
        <v>216</v>
      </c>
      <c r="B142" s="182" t="s">
        <v>46</v>
      </c>
      <c r="C142" s="60">
        <v>966.4</v>
      </c>
      <c r="D142" s="61">
        <v>1032</v>
      </c>
      <c r="E142" s="61">
        <v>960</v>
      </c>
      <c r="F142" s="62"/>
      <c r="G142" s="62">
        <v>570</v>
      </c>
    </row>
    <row r="143" spans="1:7" ht="15.75" hidden="1">
      <c r="A143" s="60" t="s">
        <v>230</v>
      </c>
      <c r="B143" s="182" t="s">
        <v>46</v>
      </c>
      <c r="C143" s="60">
        <v>1414</v>
      </c>
      <c r="D143" s="61">
        <v>1176</v>
      </c>
      <c r="E143" s="61">
        <v>1100</v>
      </c>
      <c r="F143" s="62">
        <v>1150</v>
      </c>
      <c r="G143" s="62">
        <v>1160</v>
      </c>
    </row>
    <row r="144" spans="1:7" ht="15.75">
      <c r="A144" s="108"/>
      <c r="B144" s="42"/>
      <c r="C144" s="36"/>
      <c r="D144" s="36"/>
      <c r="E144" s="36"/>
      <c r="F144" s="36"/>
      <c r="G144" s="36"/>
    </row>
    <row r="145" spans="1:12" ht="15.75">
      <c r="A145" s="185" t="s">
        <v>242</v>
      </c>
      <c r="B145" s="42" t="s">
        <v>46</v>
      </c>
      <c r="C145" s="184">
        <v>30573</v>
      </c>
      <c r="D145" s="58">
        <v>30800</v>
      </c>
      <c r="E145" s="58">
        <v>29300</v>
      </c>
      <c r="F145" s="59">
        <v>29600</v>
      </c>
      <c r="G145" s="59">
        <v>29800</v>
      </c>
      <c r="I145" s="263"/>
      <c r="J145" s="263"/>
      <c r="K145" s="263"/>
      <c r="L145" s="263"/>
    </row>
    <row r="146" spans="1:7" ht="15.75" hidden="1">
      <c r="A146" s="172" t="s">
        <v>198</v>
      </c>
      <c r="B146" s="173" t="s">
        <v>46</v>
      </c>
      <c r="C146" s="172">
        <v>517.7</v>
      </c>
      <c r="D146" s="68">
        <v>276</v>
      </c>
      <c r="E146" s="68">
        <v>300</v>
      </c>
      <c r="F146" s="90">
        <v>300</v>
      </c>
      <c r="G146" s="90">
        <v>300</v>
      </c>
    </row>
    <row r="147" spans="1:7" ht="15.75" hidden="1">
      <c r="A147" s="172" t="s">
        <v>201</v>
      </c>
      <c r="B147" s="173" t="s">
        <v>46</v>
      </c>
      <c r="C147" s="172">
        <v>680</v>
      </c>
      <c r="D147" s="68">
        <v>650</v>
      </c>
      <c r="E147" s="68">
        <v>660</v>
      </c>
      <c r="F147" s="90">
        <v>670</v>
      </c>
      <c r="G147" s="90">
        <v>680</v>
      </c>
    </row>
    <row r="148" spans="1:7" ht="15.75" hidden="1">
      <c r="A148" s="172" t="s">
        <v>199</v>
      </c>
      <c r="B148" s="173" t="s">
        <v>46</v>
      </c>
      <c r="C148" s="172">
        <v>1974</v>
      </c>
      <c r="D148" s="68"/>
      <c r="E148" s="68"/>
      <c r="F148" s="90"/>
      <c r="G148" s="90"/>
    </row>
    <row r="149" spans="1:7" ht="15.75" hidden="1">
      <c r="A149" s="172" t="s">
        <v>200</v>
      </c>
      <c r="B149" s="173" t="s">
        <v>46</v>
      </c>
      <c r="C149" s="36">
        <v>367.9</v>
      </c>
      <c r="D149" s="20">
        <v>370</v>
      </c>
      <c r="E149" s="20">
        <v>373</v>
      </c>
      <c r="F149" s="40">
        <v>373</v>
      </c>
      <c r="G149" s="40">
        <v>373</v>
      </c>
    </row>
    <row r="150" spans="1:7" ht="15.75" hidden="1">
      <c r="A150" s="172" t="s">
        <v>211</v>
      </c>
      <c r="B150" s="173" t="s">
        <v>46</v>
      </c>
      <c r="C150" s="172">
        <v>2021</v>
      </c>
      <c r="D150" s="68">
        <v>1950</v>
      </c>
      <c r="E150" s="68">
        <v>1950</v>
      </c>
      <c r="F150" s="90">
        <v>1950</v>
      </c>
      <c r="G150" s="90">
        <v>1950</v>
      </c>
    </row>
    <row r="151" spans="1:7" ht="15.75" hidden="1">
      <c r="A151" s="172" t="s">
        <v>260</v>
      </c>
      <c r="B151" s="173" t="s">
        <v>46</v>
      </c>
      <c r="C151" s="172">
        <v>7180</v>
      </c>
      <c r="D151" s="68">
        <v>7200</v>
      </c>
      <c r="E151" s="68">
        <v>7200</v>
      </c>
      <c r="F151" s="90">
        <v>7200</v>
      </c>
      <c r="G151" s="90">
        <v>7200</v>
      </c>
    </row>
    <row r="152" spans="1:7" ht="15.75" hidden="1">
      <c r="A152" s="172" t="s">
        <v>230</v>
      </c>
      <c r="B152" s="173" t="s">
        <v>46</v>
      </c>
      <c r="C152" s="172">
        <v>1518</v>
      </c>
      <c r="D152" s="68">
        <v>1192</v>
      </c>
      <c r="E152" s="68">
        <v>1200</v>
      </c>
      <c r="F152" s="90">
        <v>1210</v>
      </c>
      <c r="G152" s="90">
        <v>1220</v>
      </c>
    </row>
    <row r="153" spans="1:7" ht="15.75" hidden="1">
      <c r="A153" s="172" t="s">
        <v>224</v>
      </c>
      <c r="B153" s="173" t="s">
        <v>46</v>
      </c>
      <c r="C153" s="172">
        <v>2714</v>
      </c>
      <c r="D153" s="68">
        <v>1683</v>
      </c>
      <c r="E153" s="68">
        <v>1062</v>
      </c>
      <c r="F153" s="90">
        <v>1291</v>
      </c>
      <c r="G153" s="90">
        <v>1400</v>
      </c>
    </row>
    <row r="154" spans="1:7" ht="15.75" hidden="1">
      <c r="A154" s="172" t="s">
        <v>227</v>
      </c>
      <c r="B154" s="173" t="s">
        <v>46</v>
      </c>
      <c r="C154" s="172">
        <v>6090</v>
      </c>
      <c r="D154" s="68">
        <v>8140</v>
      </c>
      <c r="E154" s="68">
        <v>8150</v>
      </c>
      <c r="F154" s="90">
        <v>8150</v>
      </c>
      <c r="G154" s="90">
        <v>8150</v>
      </c>
    </row>
    <row r="155" spans="1:7" ht="15.75" hidden="1">
      <c r="A155" s="172" t="s">
        <v>261</v>
      </c>
      <c r="B155" s="173" t="s">
        <v>46</v>
      </c>
      <c r="C155" s="172">
        <v>5232</v>
      </c>
      <c r="D155" s="68">
        <v>6900</v>
      </c>
      <c r="E155" s="68">
        <v>6550</v>
      </c>
      <c r="F155" s="90">
        <v>6000</v>
      </c>
      <c r="G155" s="90">
        <v>6600</v>
      </c>
    </row>
    <row r="156" spans="1:7" ht="15.75" hidden="1">
      <c r="A156" s="172" t="s">
        <v>216</v>
      </c>
      <c r="B156" s="173" t="s">
        <v>46</v>
      </c>
      <c r="C156" s="172">
        <v>542.3</v>
      </c>
      <c r="D156" s="68">
        <v>540</v>
      </c>
      <c r="E156" s="68"/>
      <c r="F156" s="90">
        <v>570</v>
      </c>
      <c r="G156" s="90"/>
    </row>
    <row r="157" spans="1:7" ht="15.75" hidden="1">
      <c r="A157" s="172" t="s">
        <v>226</v>
      </c>
      <c r="B157" s="173" t="s">
        <v>46</v>
      </c>
      <c r="C157" s="172">
        <v>898</v>
      </c>
      <c r="D157" s="68">
        <v>920</v>
      </c>
      <c r="E157" s="68">
        <v>990</v>
      </c>
      <c r="F157" s="90">
        <v>990</v>
      </c>
      <c r="G157" s="90">
        <v>990</v>
      </c>
    </row>
    <row r="158" spans="1:7" ht="15.75">
      <c r="A158" s="60"/>
      <c r="B158" s="182"/>
      <c r="C158" s="60"/>
      <c r="D158" s="60"/>
      <c r="E158" s="60"/>
      <c r="F158" s="60"/>
      <c r="G158" s="60"/>
    </row>
    <row r="159" spans="1:7" ht="15.75">
      <c r="A159" s="184" t="s">
        <v>243</v>
      </c>
      <c r="B159" s="179"/>
      <c r="C159" s="56"/>
      <c r="D159" s="28"/>
      <c r="E159" s="28"/>
      <c r="F159" s="57"/>
      <c r="G159" s="57"/>
    </row>
    <row r="160" spans="1:12" ht="15.75">
      <c r="A160" s="174" t="s">
        <v>236</v>
      </c>
      <c r="B160" s="175" t="s">
        <v>46</v>
      </c>
      <c r="C160" s="176">
        <v>413101</v>
      </c>
      <c r="D160" s="176">
        <v>418200</v>
      </c>
      <c r="E160" s="176">
        <v>420000</v>
      </c>
      <c r="F160" s="177">
        <v>425000</v>
      </c>
      <c r="G160" s="177">
        <v>425000</v>
      </c>
      <c r="H160" s="263"/>
      <c r="I160" s="263"/>
      <c r="J160" s="263"/>
      <c r="K160" s="263"/>
      <c r="L160" s="263"/>
    </row>
    <row r="161" spans="1:7" ht="15.75" hidden="1">
      <c r="A161" s="178" t="s">
        <v>16</v>
      </c>
      <c r="B161" s="179"/>
      <c r="C161" s="56"/>
      <c r="D161" s="28"/>
      <c r="E161" s="28"/>
      <c r="F161" s="57"/>
      <c r="G161" s="57"/>
    </row>
    <row r="162" spans="1:7" ht="30" hidden="1">
      <c r="A162" s="180" t="s">
        <v>237</v>
      </c>
      <c r="B162" s="179" t="s">
        <v>46</v>
      </c>
      <c r="C162" s="184">
        <v>413101</v>
      </c>
      <c r="D162" s="58">
        <v>418200</v>
      </c>
      <c r="E162" s="58">
        <v>420000</v>
      </c>
      <c r="F162" s="59">
        <v>425000</v>
      </c>
      <c r="G162" s="59">
        <v>425000</v>
      </c>
    </row>
    <row r="163" spans="1:7" ht="15.75" hidden="1">
      <c r="A163" s="181" t="s">
        <v>238</v>
      </c>
      <c r="B163" s="179"/>
      <c r="C163" s="56"/>
      <c r="D163" s="28"/>
      <c r="E163" s="28"/>
      <c r="F163" s="57"/>
      <c r="G163" s="57"/>
    </row>
    <row r="164" spans="1:7" ht="15.75" hidden="1">
      <c r="A164" s="60" t="s">
        <v>201</v>
      </c>
      <c r="B164" s="182" t="s">
        <v>46</v>
      </c>
      <c r="C164" s="60">
        <v>20719</v>
      </c>
      <c r="D164" s="61">
        <v>20850</v>
      </c>
      <c r="E164" s="61">
        <v>20900</v>
      </c>
      <c r="F164" s="62">
        <v>20950</v>
      </c>
      <c r="G164" s="62">
        <v>20950</v>
      </c>
    </row>
    <row r="165" spans="1:7" ht="15.75" hidden="1">
      <c r="A165" s="60" t="s">
        <v>259</v>
      </c>
      <c r="B165" s="182" t="s">
        <v>46</v>
      </c>
      <c r="C165" s="60">
        <v>46108</v>
      </c>
      <c r="D165" s="61">
        <v>46966</v>
      </c>
      <c r="E165" s="61">
        <v>47000</v>
      </c>
      <c r="F165" s="62">
        <v>46000</v>
      </c>
      <c r="G165" s="62">
        <v>45000</v>
      </c>
    </row>
    <row r="166" spans="1:7" ht="15.75" hidden="1">
      <c r="A166" s="60" t="s">
        <v>216</v>
      </c>
      <c r="B166" s="182" t="s">
        <v>46</v>
      </c>
      <c r="C166" s="60">
        <v>14615</v>
      </c>
      <c r="D166" s="61">
        <v>15600</v>
      </c>
      <c r="E166" s="61">
        <v>9408</v>
      </c>
      <c r="F166" s="62">
        <v>19200</v>
      </c>
      <c r="G166" s="62">
        <v>19200</v>
      </c>
    </row>
    <row r="167" spans="1:7" ht="15.75" hidden="1">
      <c r="A167" s="60" t="s">
        <v>211</v>
      </c>
      <c r="B167" s="182" t="s">
        <v>46</v>
      </c>
      <c r="C167" s="60">
        <v>19486</v>
      </c>
      <c r="D167" s="61">
        <v>23370</v>
      </c>
      <c r="E167" s="61">
        <v>15960</v>
      </c>
      <c r="F167" s="62">
        <v>15960</v>
      </c>
      <c r="G167" s="62">
        <v>15970</v>
      </c>
    </row>
    <row r="168" spans="1:7" ht="15.75" hidden="1">
      <c r="A168" s="60" t="s">
        <v>224</v>
      </c>
      <c r="B168" s="182" t="s">
        <v>46</v>
      </c>
      <c r="C168" s="60">
        <v>22717</v>
      </c>
      <c r="D168" s="61">
        <v>30000</v>
      </c>
      <c r="E168" s="61">
        <v>30000</v>
      </c>
      <c r="F168" s="62">
        <v>30000</v>
      </c>
      <c r="G168" s="62">
        <v>30000</v>
      </c>
    </row>
    <row r="169" spans="1:7" ht="15.75" hidden="1">
      <c r="A169" s="60" t="s">
        <v>227</v>
      </c>
      <c r="B169" s="182" t="s">
        <v>46</v>
      </c>
      <c r="C169" s="60">
        <v>65701</v>
      </c>
      <c r="D169" s="61">
        <v>61040</v>
      </c>
      <c r="E169" s="61">
        <v>64000</v>
      </c>
      <c r="F169" s="62">
        <v>64000</v>
      </c>
      <c r="G169" s="62">
        <v>64000</v>
      </c>
    </row>
    <row r="170" spans="1:7" ht="15.75" hidden="1">
      <c r="A170" s="60" t="s">
        <v>261</v>
      </c>
      <c r="B170" s="182" t="s">
        <v>46</v>
      </c>
      <c r="C170" s="60">
        <v>118139</v>
      </c>
      <c r="D170" s="61">
        <v>112275</v>
      </c>
      <c r="E170" s="61">
        <v>112500</v>
      </c>
      <c r="F170" s="62">
        <v>129600</v>
      </c>
      <c r="G170" s="62">
        <v>125000</v>
      </c>
    </row>
    <row r="171" spans="1:7" ht="15.75" hidden="1">
      <c r="A171" s="60" t="s">
        <v>230</v>
      </c>
      <c r="B171" s="182" t="s">
        <v>46</v>
      </c>
      <c r="C171" s="60">
        <v>62126</v>
      </c>
      <c r="D171" s="61">
        <v>56450</v>
      </c>
      <c r="E171" s="61">
        <v>56700</v>
      </c>
      <c r="F171" s="62">
        <v>56750</v>
      </c>
      <c r="G171" s="62">
        <v>56750</v>
      </c>
    </row>
    <row r="172" spans="1:7" ht="15.75">
      <c r="A172" s="171"/>
      <c r="B172" s="164"/>
      <c r="C172" s="36"/>
      <c r="D172" s="20"/>
      <c r="E172" s="20"/>
      <c r="F172" s="63"/>
      <c r="G172" s="63"/>
    </row>
    <row r="173" spans="1:7" ht="15.75">
      <c r="A173" s="184" t="s">
        <v>244</v>
      </c>
      <c r="B173" s="179"/>
      <c r="C173" s="56"/>
      <c r="D173" s="28"/>
      <c r="E173" s="28"/>
      <c r="F173" s="57"/>
      <c r="G173" s="57"/>
    </row>
    <row r="174" spans="1:12" ht="15.75">
      <c r="A174" s="174" t="s">
        <v>236</v>
      </c>
      <c r="B174" s="175" t="s">
        <v>46</v>
      </c>
      <c r="C174" s="260">
        <v>4403.3</v>
      </c>
      <c r="D174" s="260">
        <v>4600</v>
      </c>
      <c r="E174" s="260">
        <v>4700</v>
      </c>
      <c r="F174" s="261">
        <v>4750</v>
      </c>
      <c r="G174" s="261">
        <v>4800</v>
      </c>
      <c r="H174" s="263"/>
      <c r="I174" s="263"/>
      <c r="J174" s="263"/>
      <c r="K174" s="263"/>
      <c r="L174" s="263"/>
    </row>
    <row r="175" spans="1:7" ht="15.75" hidden="1">
      <c r="A175" s="178" t="s">
        <v>16</v>
      </c>
      <c r="B175" s="179"/>
      <c r="C175" s="56"/>
      <c r="D175" s="28"/>
      <c r="E175" s="28"/>
      <c r="F175" s="57"/>
      <c r="G175" s="57"/>
    </row>
    <row r="176" spans="1:7" ht="30" hidden="1">
      <c r="A176" s="180" t="s">
        <v>237</v>
      </c>
      <c r="B176" s="179" t="s">
        <v>46</v>
      </c>
      <c r="C176" s="56"/>
      <c r="D176" s="28"/>
      <c r="E176" s="28"/>
      <c r="F176" s="57"/>
      <c r="G176" s="57"/>
    </row>
    <row r="177" spans="1:7" ht="15.75" hidden="1">
      <c r="A177" s="181" t="s">
        <v>238</v>
      </c>
      <c r="B177" s="179"/>
      <c r="C177" s="56"/>
      <c r="D177" s="28"/>
      <c r="E177" s="28"/>
      <c r="F177" s="57"/>
      <c r="G177" s="57"/>
    </row>
    <row r="178" spans="1:7" ht="15.75">
      <c r="A178" s="186"/>
      <c r="B178" s="179"/>
      <c r="C178" s="56"/>
      <c r="D178" s="28"/>
      <c r="E178" s="28"/>
      <c r="F178" s="57"/>
      <c r="G178" s="57"/>
    </row>
    <row r="179" spans="1:7" ht="15.75">
      <c r="A179" s="184" t="s">
        <v>30</v>
      </c>
      <c r="B179" s="179"/>
      <c r="C179" s="57"/>
      <c r="D179" s="57"/>
      <c r="E179" s="57"/>
      <c r="F179" s="57"/>
      <c r="G179" s="57"/>
    </row>
    <row r="180" spans="1:12" ht="15.75">
      <c r="A180" s="187" t="s">
        <v>245</v>
      </c>
      <c r="B180" s="179" t="s">
        <v>28</v>
      </c>
      <c r="C180" s="36">
        <v>127389</v>
      </c>
      <c r="D180" s="20">
        <v>127310</v>
      </c>
      <c r="E180" s="20">
        <v>125100</v>
      </c>
      <c r="F180" s="20">
        <v>126500</v>
      </c>
      <c r="G180" s="20">
        <v>127000</v>
      </c>
      <c r="H180" s="263"/>
      <c r="I180" s="263"/>
      <c r="J180" s="263"/>
      <c r="K180" s="263"/>
      <c r="L180" s="263"/>
    </row>
    <row r="181" spans="1:7" ht="28.5">
      <c r="A181" s="184" t="s">
        <v>235</v>
      </c>
      <c r="B181" s="179"/>
      <c r="C181" s="36"/>
      <c r="D181" s="20"/>
      <c r="E181" s="20"/>
      <c r="F181" s="262"/>
      <c r="G181" s="262"/>
    </row>
    <row r="182" spans="1:12" ht="15.75">
      <c r="A182" s="186" t="s">
        <v>246</v>
      </c>
      <c r="B182" s="179" t="s">
        <v>28</v>
      </c>
      <c r="C182" s="36">
        <v>69754</v>
      </c>
      <c r="D182" s="20">
        <v>70282</v>
      </c>
      <c r="E182" s="20">
        <v>70200</v>
      </c>
      <c r="F182" s="40">
        <v>70500</v>
      </c>
      <c r="G182" s="40">
        <v>70500</v>
      </c>
      <c r="I182" s="11"/>
      <c r="J182" s="11"/>
      <c r="K182" s="11"/>
      <c r="L182" s="11"/>
    </row>
    <row r="183" spans="1:12" ht="15.75" hidden="1">
      <c r="A183" s="142" t="s">
        <v>16</v>
      </c>
      <c r="B183" s="179"/>
      <c r="C183" s="36"/>
      <c r="D183" s="20"/>
      <c r="E183" s="20"/>
      <c r="F183" s="262"/>
      <c r="G183" s="262"/>
      <c r="I183" s="11"/>
      <c r="J183" s="11"/>
      <c r="K183" s="11"/>
      <c r="L183" s="11"/>
    </row>
    <row r="184" spans="1:12" ht="30" hidden="1">
      <c r="A184" s="180" t="s">
        <v>237</v>
      </c>
      <c r="B184" s="179" t="s">
        <v>28</v>
      </c>
      <c r="C184" s="36">
        <v>64456</v>
      </c>
      <c r="D184" s="20">
        <v>65061</v>
      </c>
      <c r="E184" s="20">
        <v>65200</v>
      </c>
      <c r="F184" s="40">
        <v>65500</v>
      </c>
      <c r="G184" s="40">
        <v>65500</v>
      </c>
      <c r="I184" s="11"/>
      <c r="J184" s="11"/>
      <c r="K184" s="11"/>
      <c r="L184" s="11"/>
    </row>
    <row r="185" spans="1:12" ht="15.75">
      <c r="A185" s="184" t="s">
        <v>239</v>
      </c>
      <c r="B185" s="179"/>
      <c r="C185" s="36"/>
      <c r="D185" s="20"/>
      <c r="E185" s="20"/>
      <c r="F185" s="262"/>
      <c r="G185" s="262"/>
      <c r="I185" s="11"/>
      <c r="J185" s="11"/>
      <c r="K185" s="11"/>
      <c r="L185" s="11"/>
    </row>
    <row r="186" spans="1:12" ht="15.75">
      <c r="A186" s="186" t="s">
        <v>246</v>
      </c>
      <c r="B186" s="179" t="s">
        <v>28</v>
      </c>
      <c r="C186" s="36">
        <v>32477</v>
      </c>
      <c r="D186" s="20">
        <v>32056</v>
      </c>
      <c r="E186" s="20">
        <v>32100</v>
      </c>
      <c r="F186" s="40">
        <v>32500</v>
      </c>
      <c r="G186" s="40">
        <v>32500</v>
      </c>
      <c r="I186" s="11"/>
      <c r="J186" s="11"/>
      <c r="K186" s="11"/>
      <c r="L186" s="11"/>
    </row>
    <row r="187" spans="1:12" ht="15.75" hidden="1">
      <c r="A187" s="142" t="s">
        <v>16</v>
      </c>
      <c r="B187" s="179"/>
      <c r="C187" s="36"/>
      <c r="D187" s="20"/>
      <c r="E187" s="20"/>
      <c r="F187" s="262"/>
      <c r="G187" s="262"/>
      <c r="I187" s="11"/>
      <c r="J187" s="11"/>
      <c r="K187" s="11"/>
      <c r="L187" s="11"/>
    </row>
    <row r="188" spans="1:12" ht="30" hidden="1">
      <c r="A188" s="180" t="s">
        <v>237</v>
      </c>
      <c r="B188" s="188" t="s">
        <v>28</v>
      </c>
      <c r="C188" s="36">
        <v>30612</v>
      </c>
      <c r="D188" s="20">
        <v>30083</v>
      </c>
      <c r="E188" s="20">
        <v>30000</v>
      </c>
      <c r="F188" s="40">
        <v>30200</v>
      </c>
      <c r="G188" s="40">
        <v>30200</v>
      </c>
      <c r="I188" s="11"/>
      <c r="J188" s="11"/>
      <c r="K188" s="11"/>
      <c r="L188" s="11"/>
    </row>
    <row r="189" spans="1:12" ht="15.75">
      <c r="A189" s="189" t="s">
        <v>243</v>
      </c>
      <c r="B189" s="188"/>
      <c r="C189" s="36"/>
      <c r="D189" s="20"/>
      <c r="E189" s="20"/>
      <c r="F189" s="262"/>
      <c r="G189" s="262"/>
      <c r="I189" s="11"/>
      <c r="J189" s="11"/>
      <c r="K189" s="11"/>
      <c r="L189" s="11"/>
    </row>
    <row r="190" spans="1:12" ht="15.75">
      <c r="A190" s="186" t="s">
        <v>246</v>
      </c>
      <c r="B190" s="188" t="s">
        <v>28</v>
      </c>
      <c r="C190" s="36">
        <v>9410</v>
      </c>
      <c r="D190" s="20">
        <v>9500</v>
      </c>
      <c r="E190" s="20">
        <v>9650</v>
      </c>
      <c r="F190" s="40">
        <v>9700</v>
      </c>
      <c r="G190" s="40">
        <v>9800</v>
      </c>
      <c r="I190" s="11"/>
      <c r="J190" s="11"/>
      <c r="K190" s="11"/>
      <c r="L190" s="11"/>
    </row>
    <row r="191" spans="1:7" ht="15.75" hidden="1">
      <c r="A191" s="142" t="s">
        <v>16</v>
      </c>
      <c r="B191" s="188"/>
      <c r="C191" s="36"/>
      <c r="D191" s="20"/>
      <c r="E191" s="20"/>
      <c r="F191" s="40"/>
      <c r="G191" s="40"/>
    </row>
    <row r="192" spans="1:7" ht="30" hidden="1">
      <c r="A192" s="180" t="s">
        <v>237</v>
      </c>
      <c r="B192" s="188" t="s">
        <v>28</v>
      </c>
      <c r="C192" s="36">
        <v>9410</v>
      </c>
      <c r="D192" s="20">
        <v>9500</v>
      </c>
      <c r="E192" s="20">
        <v>9650</v>
      </c>
      <c r="F192" s="40">
        <v>9700</v>
      </c>
      <c r="G192" s="40">
        <v>9800</v>
      </c>
    </row>
    <row r="193" spans="1:7" ht="15.75">
      <c r="A193" s="314" t="s">
        <v>247</v>
      </c>
      <c r="B193" s="315"/>
      <c r="C193" s="315"/>
      <c r="D193" s="315"/>
      <c r="E193" s="315"/>
      <c r="F193" s="315"/>
      <c r="G193" s="316"/>
    </row>
    <row r="194" spans="1:7" ht="28.5" customHeight="1">
      <c r="A194" s="190" t="s">
        <v>319</v>
      </c>
      <c r="B194" s="179"/>
      <c r="C194" s="28"/>
      <c r="D194" s="28"/>
      <c r="E194" s="28"/>
      <c r="F194" s="57"/>
      <c r="G194" s="57"/>
    </row>
    <row r="195" spans="1:7" ht="15.75">
      <c r="A195" s="191" t="s">
        <v>21</v>
      </c>
      <c r="B195" s="179"/>
      <c r="C195" s="28"/>
      <c r="D195" s="28"/>
      <c r="E195" s="28"/>
      <c r="F195" s="57"/>
      <c r="G195" s="57"/>
    </row>
    <row r="196" spans="1:12" ht="15.75">
      <c r="A196" s="192" t="s">
        <v>23</v>
      </c>
      <c r="B196" s="179" t="s">
        <v>108</v>
      </c>
      <c r="C196" s="20">
        <v>25249</v>
      </c>
      <c r="D196" s="20">
        <f aca="true" t="shared" si="0" ref="D196:G197">D202+D207+D212</f>
        <v>25416</v>
      </c>
      <c r="E196" s="20">
        <f t="shared" si="0"/>
        <v>25710</v>
      </c>
      <c r="F196" s="20">
        <f t="shared" si="0"/>
        <v>25810</v>
      </c>
      <c r="G196" s="20">
        <f t="shared" si="0"/>
        <v>25860</v>
      </c>
      <c r="H196" s="263"/>
      <c r="I196" s="263"/>
      <c r="J196" s="263"/>
      <c r="K196" s="263"/>
      <c r="L196" s="263"/>
    </row>
    <row r="197" spans="1:12" ht="15.75">
      <c r="A197" s="192" t="s">
        <v>24</v>
      </c>
      <c r="B197" s="179" t="s">
        <v>108</v>
      </c>
      <c r="C197" s="20">
        <v>8231</v>
      </c>
      <c r="D197" s="20">
        <f t="shared" si="0"/>
        <v>8231</v>
      </c>
      <c r="E197" s="20">
        <f t="shared" si="0"/>
        <v>8245</v>
      </c>
      <c r="F197" s="20">
        <f t="shared" si="0"/>
        <v>8260</v>
      </c>
      <c r="G197" s="20">
        <f t="shared" si="0"/>
        <v>8265</v>
      </c>
      <c r="H197" s="263"/>
      <c r="I197" s="263"/>
      <c r="J197" s="263"/>
      <c r="K197" s="263"/>
      <c r="L197" s="263"/>
    </row>
    <row r="198" spans="1:12" ht="15.75">
      <c r="A198" s="192" t="s">
        <v>248</v>
      </c>
      <c r="B198" s="179" t="s">
        <v>108</v>
      </c>
      <c r="C198" s="20">
        <v>8231</v>
      </c>
      <c r="D198" s="20">
        <v>8231</v>
      </c>
      <c r="E198" s="20">
        <v>8245</v>
      </c>
      <c r="F198" s="20">
        <v>8260</v>
      </c>
      <c r="G198" s="20">
        <v>8265</v>
      </c>
      <c r="H198" s="263"/>
      <c r="I198" s="263"/>
      <c r="J198" s="263"/>
      <c r="K198" s="263"/>
      <c r="L198" s="263"/>
    </row>
    <row r="199" spans="1:12" ht="15.75">
      <c r="A199" s="192" t="s">
        <v>25</v>
      </c>
      <c r="B199" s="179" t="s">
        <v>108</v>
      </c>
      <c r="C199" s="20">
        <v>26065</v>
      </c>
      <c r="D199" s="20">
        <f aca="true" t="shared" si="1" ref="C199:G200">D204+D209+D214</f>
        <v>27193</v>
      </c>
      <c r="E199" s="20">
        <f t="shared" si="1"/>
        <v>27100</v>
      </c>
      <c r="F199" s="20">
        <f t="shared" si="1"/>
        <v>27050</v>
      </c>
      <c r="G199" s="20">
        <f t="shared" si="1"/>
        <v>27050</v>
      </c>
      <c r="H199" s="263"/>
      <c r="I199" s="263"/>
      <c r="J199" s="263"/>
      <c r="K199" s="263"/>
      <c r="L199" s="263"/>
    </row>
    <row r="200" spans="1:12" ht="15.75">
      <c r="A200" s="192" t="s">
        <v>26</v>
      </c>
      <c r="B200" s="193" t="s">
        <v>112</v>
      </c>
      <c r="C200" s="20">
        <f t="shared" si="1"/>
        <v>628</v>
      </c>
      <c r="D200" s="20">
        <f t="shared" si="1"/>
        <v>633.5</v>
      </c>
      <c r="E200" s="20">
        <f t="shared" si="1"/>
        <v>639.5</v>
      </c>
      <c r="F200" s="20">
        <f t="shared" si="1"/>
        <v>649.8</v>
      </c>
      <c r="G200" s="20">
        <f t="shared" si="1"/>
        <v>649.8</v>
      </c>
      <c r="H200" s="263"/>
      <c r="I200" s="263"/>
      <c r="J200" s="263"/>
      <c r="K200" s="263"/>
      <c r="L200" s="263"/>
    </row>
    <row r="201" spans="1:7" ht="15.75" hidden="1">
      <c r="A201" s="191" t="s">
        <v>147</v>
      </c>
      <c r="B201" s="179"/>
      <c r="C201" s="20"/>
      <c r="D201" s="20"/>
      <c r="E201" s="20"/>
      <c r="F201" s="262"/>
      <c r="G201" s="262"/>
    </row>
    <row r="202" spans="1:7" ht="15.75" hidden="1">
      <c r="A202" s="192" t="s">
        <v>23</v>
      </c>
      <c r="B202" s="179" t="s">
        <v>108</v>
      </c>
      <c r="C202" s="20">
        <v>22256</v>
      </c>
      <c r="D202" s="20">
        <v>22438</v>
      </c>
      <c r="E202" s="20">
        <v>22650</v>
      </c>
      <c r="F202" s="40">
        <v>22700</v>
      </c>
      <c r="G202" s="40">
        <v>22700</v>
      </c>
    </row>
    <row r="203" spans="1:7" ht="15.75" hidden="1">
      <c r="A203" s="192" t="s">
        <v>24</v>
      </c>
      <c r="B203" s="179" t="s">
        <v>108</v>
      </c>
      <c r="C203" s="20">
        <v>7070</v>
      </c>
      <c r="D203" s="20">
        <v>7077</v>
      </c>
      <c r="E203" s="20">
        <v>7080</v>
      </c>
      <c r="F203" s="40">
        <v>7085</v>
      </c>
      <c r="G203" s="40">
        <v>7090</v>
      </c>
    </row>
    <row r="204" spans="1:7" ht="15.75" hidden="1">
      <c r="A204" s="192" t="s">
        <v>25</v>
      </c>
      <c r="B204" s="179" t="s">
        <v>108</v>
      </c>
      <c r="C204" s="20">
        <v>24498</v>
      </c>
      <c r="D204" s="20">
        <v>25693</v>
      </c>
      <c r="E204" s="20">
        <v>25700</v>
      </c>
      <c r="F204" s="40">
        <v>25750</v>
      </c>
      <c r="G204" s="40">
        <v>25750</v>
      </c>
    </row>
    <row r="205" spans="1:7" ht="15.75" hidden="1">
      <c r="A205" s="192" t="s">
        <v>26</v>
      </c>
      <c r="B205" s="193" t="s">
        <v>112</v>
      </c>
      <c r="C205" s="20">
        <v>578.6</v>
      </c>
      <c r="D205" s="20">
        <v>584</v>
      </c>
      <c r="E205" s="20">
        <v>590</v>
      </c>
      <c r="F205" s="40">
        <v>600</v>
      </c>
      <c r="G205" s="40">
        <v>600</v>
      </c>
    </row>
    <row r="206" spans="1:7" ht="15.75" hidden="1">
      <c r="A206" s="191" t="s">
        <v>146</v>
      </c>
      <c r="B206" s="179"/>
      <c r="C206" s="20"/>
      <c r="D206" s="20"/>
      <c r="E206" s="20"/>
      <c r="F206" s="262"/>
      <c r="G206" s="262"/>
    </row>
    <row r="207" spans="1:7" ht="15.75" hidden="1">
      <c r="A207" s="192" t="s">
        <v>23</v>
      </c>
      <c r="B207" s="179" t="s">
        <v>108</v>
      </c>
      <c r="C207" s="20">
        <v>1899</v>
      </c>
      <c r="D207" s="20">
        <v>1850</v>
      </c>
      <c r="E207" s="20">
        <v>1860</v>
      </c>
      <c r="F207" s="40">
        <v>1860</v>
      </c>
      <c r="G207" s="40">
        <v>1860</v>
      </c>
    </row>
    <row r="208" spans="1:7" ht="15.75" hidden="1">
      <c r="A208" s="192" t="s">
        <v>27</v>
      </c>
      <c r="B208" s="179" t="s">
        <v>108</v>
      </c>
      <c r="C208" s="20">
        <v>593</v>
      </c>
      <c r="D208" s="20">
        <v>580</v>
      </c>
      <c r="E208" s="20">
        <v>585</v>
      </c>
      <c r="F208" s="40">
        <v>585</v>
      </c>
      <c r="G208" s="40">
        <v>585</v>
      </c>
    </row>
    <row r="209" spans="1:7" ht="15.75" hidden="1">
      <c r="A209" s="192" t="s">
        <v>25</v>
      </c>
      <c r="B209" s="179" t="s">
        <v>108</v>
      </c>
      <c r="C209" s="20">
        <v>1567</v>
      </c>
      <c r="D209" s="20">
        <v>1500</v>
      </c>
      <c r="E209" s="20">
        <v>1400</v>
      </c>
      <c r="F209" s="40">
        <v>1300</v>
      </c>
      <c r="G209" s="40">
        <v>1300</v>
      </c>
    </row>
    <row r="210" spans="1:7" ht="15.75" hidden="1">
      <c r="A210" s="192" t="s">
        <v>26</v>
      </c>
      <c r="B210" s="193" t="s">
        <v>112</v>
      </c>
      <c r="C210" s="20">
        <v>49.4</v>
      </c>
      <c r="D210" s="20">
        <v>49.5</v>
      </c>
      <c r="E210" s="20">
        <v>49.5</v>
      </c>
      <c r="F210" s="40">
        <v>49.8</v>
      </c>
      <c r="G210" s="40">
        <v>49.8</v>
      </c>
    </row>
    <row r="211" spans="1:7" ht="30" hidden="1">
      <c r="A211" s="194" t="s">
        <v>40</v>
      </c>
      <c r="B211" s="179"/>
      <c r="C211" s="20"/>
      <c r="D211" s="20"/>
      <c r="E211" s="20"/>
      <c r="F211" s="262"/>
      <c r="G211" s="262"/>
    </row>
    <row r="212" spans="1:7" ht="15.75" hidden="1">
      <c r="A212" s="192" t="s">
        <v>23</v>
      </c>
      <c r="B212" s="179" t="s">
        <v>108</v>
      </c>
      <c r="C212" s="20">
        <v>1094</v>
      </c>
      <c r="D212" s="20">
        <v>1128</v>
      </c>
      <c r="E212" s="20">
        <v>1200</v>
      </c>
      <c r="F212" s="40">
        <v>1250</v>
      </c>
      <c r="G212" s="40">
        <v>1300</v>
      </c>
    </row>
    <row r="213" spans="1:7" ht="15.75" hidden="1">
      <c r="A213" s="192" t="s">
        <v>27</v>
      </c>
      <c r="B213" s="179" t="s">
        <v>108</v>
      </c>
      <c r="C213" s="20">
        <v>568</v>
      </c>
      <c r="D213" s="20">
        <v>574</v>
      </c>
      <c r="E213" s="20">
        <v>580</v>
      </c>
      <c r="F213" s="40">
        <v>590</v>
      </c>
      <c r="G213" s="40">
        <v>590</v>
      </c>
    </row>
    <row r="214" spans="1:7" ht="15.75" hidden="1">
      <c r="A214" s="192" t="s">
        <v>25</v>
      </c>
      <c r="B214" s="179" t="s">
        <v>108</v>
      </c>
      <c r="C214" s="28"/>
      <c r="D214" s="28"/>
      <c r="E214" s="28"/>
      <c r="F214" s="195"/>
      <c r="G214" s="195"/>
    </row>
    <row r="215" spans="1:7" ht="15.75" hidden="1">
      <c r="A215" s="192" t="s">
        <v>26</v>
      </c>
      <c r="B215" s="193" t="s">
        <v>112</v>
      </c>
      <c r="C215" s="28"/>
      <c r="D215" s="28"/>
      <c r="E215" s="28"/>
      <c r="F215" s="57"/>
      <c r="G215" s="57"/>
    </row>
    <row r="216" spans="1:7" ht="15.75">
      <c r="A216" s="196"/>
      <c r="B216" s="197"/>
      <c r="C216" s="20"/>
      <c r="D216" s="20"/>
      <c r="E216" s="20"/>
      <c r="F216" s="63"/>
      <c r="G216" s="63"/>
    </row>
    <row r="217" spans="1:7" ht="28.5">
      <c r="A217" s="184" t="s">
        <v>249</v>
      </c>
      <c r="B217" s="198"/>
      <c r="C217" s="198"/>
      <c r="D217" s="198"/>
      <c r="E217" s="199"/>
      <c r="F217" s="57"/>
      <c r="G217" s="57"/>
    </row>
    <row r="218" spans="1:12" ht="28.5">
      <c r="A218" s="184" t="s">
        <v>250</v>
      </c>
      <c r="B218" s="56"/>
      <c r="C218" s="184">
        <f>C221+C237+C238</f>
        <v>17903</v>
      </c>
      <c r="D218" s="200">
        <f>D221+D237+D238</f>
        <v>18561</v>
      </c>
      <c r="E218" s="200">
        <f>E221+E237+E238</f>
        <v>18814</v>
      </c>
      <c r="F218" s="200">
        <f>F221+F237+F238</f>
        <v>19124</v>
      </c>
      <c r="G218" s="200">
        <f>G221+G237+G238</f>
        <v>19624</v>
      </c>
      <c r="I218" s="263"/>
      <c r="J218" s="263"/>
      <c r="K218" s="263"/>
      <c r="L218" s="263"/>
    </row>
    <row r="219" spans="1:7" ht="15.75" hidden="1">
      <c r="A219" s="181" t="s">
        <v>236</v>
      </c>
      <c r="B219" s="56" t="s">
        <v>46</v>
      </c>
      <c r="C219" s="184"/>
      <c r="D219" s="200"/>
      <c r="E219" s="200"/>
      <c r="F219" s="200"/>
      <c r="G219" s="200"/>
    </row>
    <row r="220" spans="1:7" ht="15.75" hidden="1">
      <c r="A220" s="178" t="s">
        <v>16</v>
      </c>
      <c r="B220" s="56"/>
      <c r="C220" s="56"/>
      <c r="D220" s="56"/>
      <c r="E220" s="28"/>
      <c r="F220" s="28"/>
      <c r="G220" s="28"/>
    </row>
    <row r="221" spans="1:7" ht="30" hidden="1">
      <c r="A221" s="180" t="s">
        <v>237</v>
      </c>
      <c r="B221" s="56" t="s">
        <v>46</v>
      </c>
      <c r="C221" s="184">
        <v>16448</v>
      </c>
      <c r="D221" s="184">
        <v>17100</v>
      </c>
      <c r="E221" s="58">
        <v>17300</v>
      </c>
      <c r="F221" s="59">
        <v>17600</v>
      </c>
      <c r="G221" s="59">
        <v>18100</v>
      </c>
    </row>
    <row r="222" spans="1:7" ht="15.75" hidden="1">
      <c r="A222" s="181" t="s">
        <v>251</v>
      </c>
      <c r="B222" s="56"/>
      <c r="C222" s="56"/>
      <c r="D222" s="56"/>
      <c r="E222" s="28"/>
      <c r="F222" s="183"/>
      <c r="G222" s="183"/>
    </row>
    <row r="223" spans="1:7" ht="15.75" hidden="1">
      <c r="A223" s="60" t="s">
        <v>259</v>
      </c>
      <c r="B223" s="60" t="s">
        <v>46</v>
      </c>
      <c r="C223" s="60">
        <v>349</v>
      </c>
      <c r="D223" s="60">
        <v>350</v>
      </c>
      <c r="E223" s="61">
        <v>360</v>
      </c>
      <c r="F223" s="62">
        <v>350</v>
      </c>
      <c r="G223" s="62">
        <v>350</v>
      </c>
    </row>
    <row r="224" spans="1:7" ht="15.75" hidden="1">
      <c r="A224" s="60" t="s">
        <v>198</v>
      </c>
      <c r="B224" s="60" t="s">
        <v>46</v>
      </c>
      <c r="C224" s="60">
        <v>180.2</v>
      </c>
      <c r="D224" s="60">
        <v>181</v>
      </c>
      <c r="E224" s="61">
        <v>181</v>
      </c>
      <c r="F224" s="62">
        <v>182</v>
      </c>
      <c r="G224" s="62">
        <v>183</v>
      </c>
    </row>
    <row r="225" spans="1:7" ht="15.75" hidden="1">
      <c r="A225" s="60" t="s">
        <v>199</v>
      </c>
      <c r="B225" s="60" t="s">
        <v>46</v>
      </c>
      <c r="C225" s="60">
        <v>192</v>
      </c>
      <c r="D225" s="60">
        <v>137</v>
      </c>
      <c r="E225" s="61">
        <v>150</v>
      </c>
      <c r="F225" s="62">
        <v>150</v>
      </c>
      <c r="G225" s="62">
        <v>150</v>
      </c>
    </row>
    <row r="226" spans="1:7" ht="15.75" hidden="1">
      <c r="A226" s="60" t="s">
        <v>201</v>
      </c>
      <c r="B226" s="60" t="s">
        <v>46</v>
      </c>
      <c r="C226" s="60">
        <v>842</v>
      </c>
      <c r="D226" s="60">
        <v>840</v>
      </c>
      <c r="E226" s="61">
        <v>850</v>
      </c>
      <c r="F226" s="62">
        <v>850</v>
      </c>
      <c r="G226" s="62">
        <v>850</v>
      </c>
    </row>
    <row r="227" spans="1:7" ht="15.75" hidden="1">
      <c r="A227" s="60" t="s">
        <v>226</v>
      </c>
      <c r="B227" s="60" t="s">
        <v>46</v>
      </c>
      <c r="C227" s="60">
        <v>261</v>
      </c>
      <c r="D227" s="60">
        <v>290</v>
      </c>
      <c r="E227" s="61">
        <v>320</v>
      </c>
      <c r="F227" s="62">
        <v>320</v>
      </c>
      <c r="G227" s="62">
        <v>320</v>
      </c>
    </row>
    <row r="228" spans="1:7" ht="15.75" hidden="1">
      <c r="A228" s="60" t="s">
        <v>260</v>
      </c>
      <c r="B228" s="60" t="s">
        <v>46</v>
      </c>
      <c r="C228" s="60">
        <v>1039.6</v>
      </c>
      <c r="D228" s="60">
        <v>1040</v>
      </c>
      <c r="E228" s="61">
        <v>1044</v>
      </c>
      <c r="F228" s="62">
        <v>1050</v>
      </c>
      <c r="G228" s="62">
        <v>1065</v>
      </c>
    </row>
    <row r="229" spans="1:7" ht="15.75" hidden="1">
      <c r="A229" s="60" t="s">
        <v>224</v>
      </c>
      <c r="B229" s="60" t="s">
        <v>46</v>
      </c>
      <c r="C229" s="60">
        <v>161</v>
      </c>
      <c r="D229" s="60">
        <v>181</v>
      </c>
      <c r="E229" s="61">
        <v>185</v>
      </c>
      <c r="F229" s="62">
        <v>190</v>
      </c>
      <c r="G229" s="62">
        <v>190</v>
      </c>
    </row>
    <row r="230" spans="1:7" ht="15.75" hidden="1">
      <c r="A230" s="60" t="s">
        <v>227</v>
      </c>
      <c r="B230" s="60" t="s">
        <v>46</v>
      </c>
      <c r="C230" s="60">
        <v>245.1</v>
      </c>
      <c r="D230" s="60">
        <v>260</v>
      </c>
      <c r="E230" s="61">
        <v>270</v>
      </c>
      <c r="F230" s="62">
        <v>270</v>
      </c>
      <c r="G230" s="62">
        <v>270</v>
      </c>
    </row>
    <row r="231" spans="1:7" ht="15.75" hidden="1">
      <c r="A231" s="60" t="s">
        <v>230</v>
      </c>
      <c r="B231" s="60" t="s">
        <v>46</v>
      </c>
      <c r="C231" s="60">
        <v>58</v>
      </c>
      <c r="D231" s="60">
        <v>55</v>
      </c>
      <c r="E231" s="61">
        <v>57</v>
      </c>
      <c r="F231" s="62">
        <v>58</v>
      </c>
      <c r="G231" s="62">
        <v>59</v>
      </c>
    </row>
    <row r="232" spans="1:7" ht="15.75" hidden="1">
      <c r="A232" s="60" t="s">
        <v>261</v>
      </c>
      <c r="B232" s="60" t="s">
        <v>46</v>
      </c>
      <c r="C232" s="60">
        <v>219</v>
      </c>
      <c r="D232" s="60">
        <v>320</v>
      </c>
      <c r="E232" s="61">
        <v>440</v>
      </c>
      <c r="F232" s="62">
        <v>450</v>
      </c>
      <c r="G232" s="62">
        <v>460</v>
      </c>
    </row>
    <row r="233" spans="1:7" ht="15.75" hidden="1">
      <c r="A233" s="60" t="s">
        <v>200</v>
      </c>
      <c r="B233" s="60" t="s">
        <v>46</v>
      </c>
      <c r="C233" s="36">
        <v>617.3</v>
      </c>
      <c r="D233" s="36">
        <v>620</v>
      </c>
      <c r="E233" s="20">
        <v>621</v>
      </c>
      <c r="F233" s="40">
        <v>625</v>
      </c>
      <c r="G233" s="40">
        <v>630</v>
      </c>
    </row>
    <row r="234" spans="1:7" ht="15.75" hidden="1">
      <c r="A234" s="60" t="s">
        <v>211</v>
      </c>
      <c r="B234" s="60" t="s">
        <v>46</v>
      </c>
      <c r="C234" s="60">
        <v>67.8</v>
      </c>
      <c r="D234" s="60">
        <v>68</v>
      </c>
      <c r="E234" s="61">
        <v>68.2</v>
      </c>
      <c r="F234" s="62">
        <v>68.4</v>
      </c>
      <c r="G234" s="62">
        <v>68.6</v>
      </c>
    </row>
    <row r="235" spans="1:7" ht="15.75" hidden="1">
      <c r="A235" s="60" t="s">
        <v>264</v>
      </c>
      <c r="B235" s="60" t="s">
        <v>46</v>
      </c>
      <c r="C235" s="60">
        <v>11097</v>
      </c>
      <c r="D235" s="60">
        <v>11200</v>
      </c>
      <c r="E235" s="61">
        <v>11200</v>
      </c>
      <c r="F235" s="62">
        <v>11200</v>
      </c>
      <c r="G235" s="62">
        <v>11200</v>
      </c>
    </row>
    <row r="236" spans="1:7" ht="15.75" hidden="1">
      <c r="A236" s="181"/>
      <c r="B236" s="36"/>
      <c r="C236" s="36"/>
      <c r="D236" s="36"/>
      <c r="E236" s="20"/>
      <c r="F236" s="40"/>
      <c r="G236" s="40"/>
    </row>
    <row r="237" spans="1:7" ht="15.75" hidden="1">
      <c r="A237" s="201" t="s">
        <v>252</v>
      </c>
      <c r="B237" s="56" t="s">
        <v>46</v>
      </c>
      <c r="C237" s="184">
        <v>1294</v>
      </c>
      <c r="D237" s="184">
        <v>1300</v>
      </c>
      <c r="E237" s="58">
        <v>1350</v>
      </c>
      <c r="F237" s="59">
        <v>1360</v>
      </c>
      <c r="G237" s="59">
        <v>1360</v>
      </c>
    </row>
    <row r="238" spans="1:7" ht="30" hidden="1">
      <c r="A238" s="201" t="s">
        <v>253</v>
      </c>
      <c r="B238" s="56" t="s">
        <v>46</v>
      </c>
      <c r="C238" s="184">
        <v>161</v>
      </c>
      <c r="D238" s="184">
        <v>161</v>
      </c>
      <c r="E238" s="58">
        <v>164</v>
      </c>
      <c r="F238" s="59">
        <v>164</v>
      </c>
      <c r="G238" s="59">
        <v>164</v>
      </c>
    </row>
    <row r="239" spans="1:7" ht="15.75">
      <c r="A239" s="184" t="s">
        <v>254</v>
      </c>
      <c r="B239" s="56"/>
      <c r="C239" s="56"/>
      <c r="D239" s="56"/>
      <c r="E239" s="28"/>
      <c r="F239" s="183"/>
      <c r="G239" s="183"/>
    </row>
    <row r="240" spans="1:12" ht="15.75">
      <c r="A240" s="181" t="s">
        <v>236</v>
      </c>
      <c r="B240" s="56" t="s">
        <v>46</v>
      </c>
      <c r="C240" s="184">
        <f>C242+C257+C258</f>
        <v>52032</v>
      </c>
      <c r="D240" s="184">
        <f>D242+D257+D258</f>
        <v>52100</v>
      </c>
      <c r="E240" s="184">
        <f>E242+E257+E258</f>
        <v>52410</v>
      </c>
      <c r="F240" s="184">
        <f>F242+F257+F258</f>
        <v>52500</v>
      </c>
      <c r="G240" s="184">
        <f>G242+G257+G258</f>
        <v>52550</v>
      </c>
      <c r="I240" s="263"/>
      <c r="J240" s="263"/>
      <c r="K240" s="263"/>
      <c r="L240" s="263"/>
    </row>
    <row r="241" spans="1:7" ht="15.75" hidden="1">
      <c r="A241" s="178" t="s">
        <v>16</v>
      </c>
      <c r="B241" s="202"/>
      <c r="C241" s="56"/>
      <c r="D241" s="56"/>
      <c r="E241" s="28"/>
      <c r="F241" s="28"/>
      <c r="G241" s="28"/>
    </row>
    <row r="242" spans="1:7" ht="30" hidden="1">
      <c r="A242" s="180" t="s">
        <v>237</v>
      </c>
      <c r="B242" s="188" t="s">
        <v>46</v>
      </c>
      <c r="C242" s="184">
        <v>46443</v>
      </c>
      <c r="D242" s="203">
        <v>46500</v>
      </c>
      <c r="E242" s="59">
        <v>46800</v>
      </c>
      <c r="F242" s="59">
        <v>46850</v>
      </c>
      <c r="G242" s="59">
        <v>46900</v>
      </c>
    </row>
    <row r="243" spans="1:7" ht="15.75" hidden="1">
      <c r="A243" s="181" t="s">
        <v>251</v>
      </c>
      <c r="B243" s="204"/>
      <c r="C243" s="139"/>
      <c r="D243" s="139"/>
      <c r="E243" s="40"/>
      <c r="F243" s="40"/>
      <c r="G243" s="40"/>
    </row>
    <row r="244" spans="1:7" ht="15.75" hidden="1">
      <c r="A244" s="60" t="s">
        <v>259</v>
      </c>
      <c r="B244" s="205" t="s">
        <v>46</v>
      </c>
      <c r="C244" s="142">
        <v>4010</v>
      </c>
      <c r="D244" s="142">
        <v>4020</v>
      </c>
      <c r="E244" s="62">
        <v>4040</v>
      </c>
      <c r="F244" s="62">
        <v>4040</v>
      </c>
      <c r="G244" s="62">
        <v>4030</v>
      </c>
    </row>
    <row r="245" spans="1:7" ht="15.75" hidden="1">
      <c r="A245" s="60" t="s">
        <v>198</v>
      </c>
      <c r="B245" s="205" t="s">
        <v>46</v>
      </c>
      <c r="C245" s="142">
        <v>2861.3</v>
      </c>
      <c r="D245" s="142">
        <v>2880</v>
      </c>
      <c r="E245" s="62">
        <v>2880</v>
      </c>
      <c r="F245" s="62">
        <v>2880</v>
      </c>
      <c r="G245" s="62">
        <v>2880</v>
      </c>
    </row>
    <row r="246" spans="1:7" ht="15.75" hidden="1">
      <c r="A246" s="60" t="s">
        <v>199</v>
      </c>
      <c r="B246" s="205" t="s">
        <v>46</v>
      </c>
      <c r="C246" s="142">
        <v>3134</v>
      </c>
      <c r="D246" s="142">
        <v>3240</v>
      </c>
      <c r="E246" s="62">
        <v>3500</v>
      </c>
      <c r="F246" s="62">
        <v>3500</v>
      </c>
      <c r="G246" s="62">
        <v>3500</v>
      </c>
    </row>
    <row r="247" spans="1:7" ht="15.75" hidden="1">
      <c r="A247" s="60" t="s">
        <v>201</v>
      </c>
      <c r="B247" s="205" t="s">
        <v>46</v>
      </c>
      <c r="C247" s="142">
        <v>4174</v>
      </c>
      <c r="D247" s="142">
        <v>4264</v>
      </c>
      <c r="E247" s="62">
        <v>4300</v>
      </c>
      <c r="F247" s="62">
        <v>4300</v>
      </c>
      <c r="G247" s="62">
        <v>4300</v>
      </c>
    </row>
    <row r="248" spans="1:7" ht="15.75" hidden="1">
      <c r="A248" s="60" t="s">
        <v>226</v>
      </c>
      <c r="B248" s="205" t="s">
        <v>46</v>
      </c>
      <c r="C248" s="142">
        <v>4051</v>
      </c>
      <c r="D248" s="142">
        <v>4060</v>
      </c>
      <c r="E248" s="62">
        <v>4060</v>
      </c>
      <c r="F248" s="62">
        <v>4060</v>
      </c>
      <c r="G248" s="62">
        <v>4060</v>
      </c>
    </row>
    <row r="249" spans="1:7" ht="15.75" hidden="1">
      <c r="A249" s="60" t="s">
        <v>260</v>
      </c>
      <c r="B249" s="205" t="s">
        <v>46</v>
      </c>
      <c r="C249" s="142">
        <v>7680</v>
      </c>
      <c r="D249" s="142">
        <v>7700</v>
      </c>
      <c r="E249" s="62">
        <v>7705</v>
      </c>
      <c r="F249" s="62">
        <v>7718</v>
      </c>
      <c r="G249" s="62">
        <v>7720</v>
      </c>
    </row>
    <row r="250" spans="1:7" ht="15.75" hidden="1">
      <c r="A250" s="60" t="s">
        <v>224</v>
      </c>
      <c r="B250" s="205" t="s">
        <v>46</v>
      </c>
      <c r="C250" s="142">
        <v>2521</v>
      </c>
      <c r="D250" s="142">
        <v>2810</v>
      </c>
      <c r="E250" s="62">
        <v>2820</v>
      </c>
      <c r="F250" s="62">
        <v>2830</v>
      </c>
      <c r="G250" s="62">
        <v>2840</v>
      </c>
    </row>
    <row r="251" spans="1:7" ht="15.75" hidden="1">
      <c r="A251" s="60" t="s">
        <v>227</v>
      </c>
      <c r="B251" s="205" t="s">
        <v>46</v>
      </c>
      <c r="C251" s="142">
        <v>1426.9</v>
      </c>
      <c r="D251" s="142">
        <v>1700</v>
      </c>
      <c r="E251" s="62">
        <v>2500</v>
      </c>
      <c r="F251" s="62">
        <v>2500</v>
      </c>
      <c r="G251" s="62">
        <v>2500</v>
      </c>
    </row>
    <row r="252" spans="1:7" ht="15.75" hidden="1">
      <c r="A252" s="60" t="s">
        <v>230</v>
      </c>
      <c r="B252" s="205" t="s">
        <v>46</v>
      </c>
      <c r="C252" s="142">
        <v>940</v>
      </c>
      <c r="D252" s="142">
        <v>943</v>
      </c>
      <c r="E252" s="62">
        <v>948</v>
      </c>
      <c r="F252" s="62">
        <v>950</v>
      </c>
      <c r="G252" s="62">
        <v>957</v>
      </c>
    </row>
    <row r="253" spans="1:7" ht="15.75" hidden="1">
      <c r="A253" s="60" t="s">
        <v>261</v>
      </c>
      <c r="B253" s="205" t="s">
        <v>46</v>
      </c>
      <c r="C253" s="142">
        <v>3912</v>
      </c>
      <c r="D253" s="142">
        <v>4786</v>
      </c>
      <c r="E253" s="62">
        <v>5664</v>
      </c>
      <c r="F253" s="62">
        <v>5781</v>
      </c>
      <c r="G253" s="62">
        <v>5828</v>
      </c>
    </row>
    <row r="254" spans="1:7" ht="15.75" hidden="1">
      <c r="A254" s="60" t="s">
        <v>200</v>
      </c>
      <c r="B254" s="205" t="s">
        <v>46</v>
      </c>
      <c r="C254" s="139">
        <v>4671</v>
      </c>
      <c r="D254" s="139">
        <v>4675</v>
      </c>
      <c r="E254" s="40">
        <v>4677</v>
      </c>
      <c r="F254" s="40">
        <v>4678</v>
      </c>
      <c r="G254" s="40">
        <v>4680</v>
      </c>
    </row>
    <row r="255" spans="1:7" ht="15.75" hidden="1">
      <c r="A255" s="60" t="s">
        <v>211</v>
      </c>
      <c r="B255" s="205" t="s">
        <v>46</v>
      </c>
      <c r="C255" s="142">
        <v>1492.8</v>
      </c>
      <c r="D255" s="142">
        <v>1515</v>
      </c>
      <c r="E255" s="62">
        <v>1520</v>
      </c>
      <c r="F255" s="62">
        <v>1525</v>
      </c>
      <c r="G255" s="62">
        <v>1530</v>
      </c>
    </row>
    <row r="256" spans="1:7" ht="15.75" hidden="1">
      <c r="A256" s="181"/>
      <c r="B256" s="204"/>
      <c r="C256" s="139"/>
      <c r="D256" s="139"/>
      <c r="E256" s="40"/>
      <c r="F256" s="40"/>
      <c r="G256" s="40"/>
    </row>
    <row r="257" spans="1:7" ht="15.75" hidden="1">
      <c r="A257" s="201" t="s">
        <v>252</v>
      </c>
      <c r="B257" s="188" t="s">
        <v>46</v>
      </c>
      <c r="C257" s="203">
        <v>3316</v>
      </c>
      <c r="D257" s="203">
        <v>3320</v>
      </c>
      <c r="E257" s="59">
        <v>3325</v>
      </c>
      <c r="F257" s="59">
        <v>3350</v>
      </c>
      <c r="G257" s="59">
        <v>3350</v>
      </c>
    </row>
    <row r="258" spans="1:7" ht="30" hidden="1">
      <c r="A258" s="201" t="s">
        <v>253</v>
      </c>
      <c r="B258" s="188" t="s">
        <v>46</v>
      </c>
      <c r="C258" s="203">
        <v>2273</v>
      </c>
      <c r="D258" s="203">
        <v>2280</v>
      </c>
      <c r="E258" s="59">
        <v>2285</v>
      </c>
      <c r="F258" s="59">
        <v>2300</v>
      </c>
      <c r="G258" s="59">
        <v>2300</v>
      </c>
    </row>
    <row r="259" spans="1:7" ht="15.75">
      <c r="A259" s="184" t="s">
        <v>255</v>
      </c>
      <c r="B259" s="204"/>
      <c r="C259" s="56"/>
      <c r="D259" s="56"/>
      <c r="E259" s="28"/>
      <c r="F259" s="28"/>
      <c r="G259" s="28"/>
    </row>
    <row r="260" spans="1:12" ht="15.75">
      <c r="A260" s="139" t="s">
        <v>236</v>
      </c>
      <c r="B260" s="164" t="s">
        <v>22</v>
      </c>
      <c r="C260" s="184">
        <f>C265+C266</f>
        <v>3628</v>
      </c>
      <c r="D260" s="184">
        <f>D265+D266</f>
        <v>3628</v>
      </c>
      <c r="E260" s="184">
        <f>E265+E266</f>
        <v>3630</v>
      </c>
      <c r="F260" s="184">
        <f>F265+F266</f>
        <v>3640</v>
      </c>
      <c r="G260" s="184">
        <f>G265+G266</f>
        <v>3645</v>
      </c>
      <c r="I260" s="263"/>
      <c r="J260" s="263"/>
      <c r="K260" s="263"/>
      <c r="L260" s="263"/>
    </row>
    <row r="261" spans="1:7" ht="15.75" hidden="1">
      <c r="A261" s="178" t="s">
        <v>16</v>
      </c>
      <c r="B261" s="204"/>
      <c r="C261" s="60"/>
      <c r="D261" s="60"/>
      <c r="E261" s="61"/>
      <c r="F261" s="61"/>
      <c r="G261" s="61"/>
    </row>
    <row r="262" spans="1:8" ht="30" hidden="1">
      <c r="A262" s="180" t="s">
        <v>237</v>
      </c>
      <c r="B262" s="164" t="s">
        <v>22</v>
      </c>
      <c r="C262" s="60"/>
      <c r="D262" s="60"/>
      <c r="E262" s="61"/>
      <c r="F262" s="61"/>
      <c r="G262" s="61"/>
      <c r="H262" s="11"/>
    </row>
    <row r="263" spans="1:7" ht="15.75" hidden="1">
      <c r="A263" s="181" t="s">
        <v>251</v>
      </c>
      <c r="B263" s="204"/>
      <c r="C263" s="60"/>
      <c r="D263" s="60"/>
      <c r="E263" s="61"/>
      <c r="F263" s="61"/>
      <c r="G263" s="61"/>
    </row>
    <row r="264" spans="1:7" ht="6.75" customHeight="1" hidden="1">
      <c r="A264" s="181"/>
      <c r="B264" s="204"/>
      <c r="C264" s="60"/>
      <c r="D264" s="60"/>
      <c r="E264" s="61"/>
      <c r="F264" s="61"/>
      <c r="G264" s="61"/>
    </row>
    <row r="265" spans="1:7" ht="15.75" hidden="1">
      <c r="A265" s="201" t="s">
        <v>252</v>
      </c>
      <c r="B265" s="164" t="s">
        <v>22</v>
      </c>
      <c r="C265" s="203">
        <v>3622</v>
      </c>
      <c r="D265" s="203">
        <v>3622</v>
      </c>
      <c r="E265" s="59">
        <v>3623</v>
      </c>
      <c r="F265" s="59">
        <v>3633</v>
      </c>
      <c r="G265" s="59">
        <v>3638</v>
      </c>
    </row>
    <row r="266" spans="1:7" ht="30" hidden="1">
      <c r="A266" s="201" t="s">
        <v>253</v>
      </c>
      <c r="B266" s="164" t="s">
        <v>22</v>
      </c>
      <c r="C266" s="203">
        <v>6</v>
      </c>
      <c r="D266" s="203">
        <v>6</v>
      </c>
      <c r="E266" s="59">
        <v>7</v>
      </c>
      <c r="F266" s="59">
        <v>7</v>
      </c>
      <c r="G266" s="59">
        <v>7</v>
      </c>
    </row>
    <row r="267" spans="1:7" ht="15.75">
      <c r="A267" s="206"/>
      <c r="B267" s="207"/>
      <c r="C267" s="139"/>
      <c r="D267" s="139"/>
      <c r="E267" s="139"/>
      <c r="F267" s="153"/>
      <c r="G267" s="153"/>
    </row>
    <row r="268" spans="1:7" ht="65.25" customHeight="1" hidden="1">
      <c r="A268" s="39" t="s">
        <v>116</v>
      </c>
      <c r="B268" s="38"/>
      <c r="C268" s="37"/>
      <c r="D268" s="37"/>
      <c r="E268" s="37"/>
      <c r="F268" s="37"/>
      <c r="G268" s="37"/>
    </row>
    <row r="269" spans="1:7" ht="16.5" customHeight="1">
      <c r="A269" s="285" t="s">
        <v>212</v>
      </c>
      <c r="B269" s="285"/>
      <c r="C269" s="285"/>
      <c r="D269" s="285"/>
      <c r="E269" s="285"/>
      <c r="F269" s="285"/>
      <c r="G269" s="285"/>
    </row>
    <row r="270" spans="1:12" ht="70.5" customHeight="1">
      <c r="A270" s="55" t="s">
        <v>213</v>
      </c>
      <c r="B270" s="66" t="s">
        <v>38</v>
      </c>
      <c r="C270" s="27">
        <f>C271+C272</f>
        <v>2703930</v>
      </c>
      <c r="D270" s="27">
        <f>D271+D272</f>
        <v>2477798.31666</v>
      </c>
      <c r="E270" s="27">
        <f>E271+E272</f>
        <v>2540745.0441310485</v>
      </c>
      <c r="F270" s="27">
        <f>F271+F272</f>
        <v>2573858.4445607243</v>
      </c>
      <c r="G270" s="27">
        <f>G271+G272</f>
        <v>2804524.813211991</v>
      </c>
      <c r="H270" s="263"/>
      <c r="I270" s="263"/>
      <c r="J270" s="263"/>
      <c r="K270" s="263"/>
      <c r="L270" s="263"/>
    </row>
    <row r="271" spans="1:13" ht="33" customHeight="1" hidden="1">
      <c r="A271" s="67" t="s">
        <v>214</v>
      </c>
      <c r="B271" s="66" t="s">
        <v>38</v>
      </c>
      <c r="C271" s="27">
        <v>654517</v>
      </c>
      <c r="D271" s="69">
        <f>C271*1.005*1.058</f>
        <v>695941.38093</v>
      </c>
      <c r="E271" s="69">
        <f>D271*1.032*1.053</f>
        <v>756276.7148911073</v>
      </c>
      <c r="F271" s="69">
        <f>E271*1.037*1.048</f>
        <v>821903.383102498</v>
      </c>
      <c r="G271" s="69">
        <f>F271*1.045*1.046</f>
        <v>898397.9309678475</v>
      </c>
      <c r="H271" s="263"/>
      <c r="I271" s="263"/>
      <c r="J271" s="263"/>
      <c r="K271" s="263"/>
      <c r="L271" s="10"/>
      <c r="M271" s="10"/>
    </row>
    <row r="272" spans="1:13" ht="61.5" customHeight="1" hidden="1">
      <c r="A272" s="55" t="s">
        <v>215</v>
      </c>
      <c r="B272" s="66" t="s">
        <v>38</v>
      </c>
      <c r="C272" s="27">
        <f>C274+C288+C292+C294+C295+C296+C297+C298+C299+C300+C301+C302+C303+C304+C328+C330+C332+C334</f>
        <v>2049413</v>
      </c>
      <c r="D272" s="27">
        <f>D274+D288+D292+D294+D295+D296+D297+D298+D299+D300+D301+D302+D303+D304+D328+D330+D332+D334</f>
        <v>1781856.93573</v>
      </c>
      <c r="E272" s="27">
        <f>E274+E288+E292+E294+E295+E296+E297+E298+E299+E300+E301+E302+E303+E304+E328+E330+E332+E334</f>
        <v>1784468.3292399412</v>
      </c>
      <c r="F272" s="27">
        <f>F274+F288+F292+F294+F295+F296+F297+F298+F299+F300+F301+F302+F303+F304+F328+F330+F332+F334</f>
        <v>1751955.061458226</v>
      </c>
      <c r="G272" s="27">
        <f>G274+G288+G292+G294+G295+G296+G297+G298+G299+G300+G301+G302+G303+G304+G328+G330+G332+G334</f>
        <v>1906126.8822441434</v>
      </c>
      <c r="H272" s="263"/>
      <c r="I272" s="263"/>
      <c r="J272" s="263"/>
      <c r="K272" s="263"/>
      <c r="L272" s="10"/>
      <c r="M272" s="13"/>
    </row>
    <row r="273" spans="1:7" ht="45" customHeight="1" hidden="1">
      <c r="A273" s="68" t="s">
        <v>265</v>
      </c>
      <c r="B273" s="8"/>
      <c r="C273" s="27"/>
      <c r="D273" s="27"/>
      <c r="E273" s="27"/>
      <c r="F273" s="27"/>
      <c r="G273" s="27"/>
    </row>
    <row r="274" spans="1:13" ht="36" customHeight="1" hidden="1">
      <c r="A274" s="26" t="s">
        <v>157</v>
      </c>
      <c r="B274" s="66" t="s">
        <v>38</v>
      </c>
      <c r="C274" s="69">
        <v>1471932</v>
      </c>
      <c r="D274" s="70">
        <f>SUM(D275:D287)</f>
        <v>1119084</v>
      </c>
      <c r="E274" s="70">
        <f>SUM(E275:E287)</f>
        <v>1066700</v>
      </c>
      <c r="F274" s="70">
        <f>SUM(F275:F287)</f>
        <v>1035200</v>
      </c>
      <c r="G274" s="70">
        <f>SUM(G275:G287)</f>
        <v>1123450</v>
      </c>
      <c r="H274" s="263"/>
      <c r="I274" s="263"/>
      <c r="J274" s="263"/>
      <c r="K274" s="263"/>
      <c r="L274" s="10"/>
      <c r="M274" s="10"/>
    </row>
    <row r="275" spans="1:7" ht="16.5" customHeight="1" hidden="1">
      <c r="A275" s="68" t="s">
        <v>259</v>
      </c>
      <c r="B275" s="208" t="s">
        <v>38</v>
      </c>
      <c r="C275" s="68">
        <v>48213</v>
      </c>
      <c r="D275" s="68">
        <v>48000</v>
      </c>
      <c r="E275" s="68">
        <v>48000</v>
      </c>
      <c r="F275" s="90">
        <v>48000</v>
      </c>
      <c r="G275" s="90">
        <v>48000</v>
      </c>
    </row>
    <row r="276" spans="1:7" ht="16.5" customHeight="1" hidden="1">
      <c r="A276" s="68" t="s">
        <v>201</v>
      </c>
      <c r="B276" s="208" t="s">
        <v>38</v>
      </c>
      <c r="C276" s="68">
        <v>86203</v>
      </c>
      <c r="D276" s="68">
        <v>60000</v>
      </c>
      <c r="E276" s="68">
        <v>65400</v>
      </c>
      <c r="F276" s="90">
        <v>65800</v>
      </c>
      <c r="G276" s="90">
        <v>66000</v>
      </c>
    </row>
    <row r="277" spans="1:7" ht="16.5" customHeight="1" hidden="1">
      <c r="A277" s="68" t="s">
        <v>260</v>
      </c>
      <c r="B277" s="208" t="s">
        <v>38</v>
      </c>
      <c r="C277" s="68">
        <v>151155</v>
      </c>
      <c r="D277" s="68">
        <v>138300</v>
      </c>
      <c r="E277" s="68">
        <v>145300</v>
      </c>
      <c r="F277" s="90">
        <v>145300</v>
      </c>
      <c r="G277" s="90">
        <v>145300</v>
      </c>
    </row>
    <row r="278" spans="1:7" ht="16.5" customHeight="1" hidden="1">
      <c r="A278" s="68" t="s">
        <v>216</v>
      </c>
      <c r="B278" s="208" t="s">
        <v>38</v>
      </c>
      <c r="C278" s="68">
        <v>1286</v>
      </c>
      <c r="D278" s="68">
        <v>2000</v>
      </c>
      <c r="E278" s="68">
        <v>2000</v>
      </c>
      <c r="F278" s="90">
        <v>2000</v>
      </c>
      <c r="G278" s="90">
        <v>2000</v>
      </c>
    </row>
    <row r="279" spans="1:7" ht="16.5" customHeight="1" hidden="1">
      <c r="A279" s="68" t="s">
        <v>198</v>
      </c>
      <c r="B279" s="208" t="s">
        <v>38</v>
      </c>
      <c r="C279" s="68">
        <v>100862</v>
      </c>
      <c r="D279" s="68">
        <v>50000</v>
      </c>
      <c r="E279" s="68">
        <v>30000</v>
      </c>
      <c r="F279" s="90">
        <v>30000</v>
      </c>
      <c r="G279" s="90">
        <v>50000</v>
      </c>
    </row>
    <row r="280" spans="1:7" ht="16.5" customHeight="1" hidden="1">
      <c r="A280" s="68" t="s">
        <v>200</v>
      </c>
      <c r="B280" s="208" t="s">
        <v>38</v>
      </c>
      <c r="C280" s="20">
        <v>70958</v>
      </c>
      <c r="D280" s="20">
        <v>40000</v>
      </c>
      <c r="E280" s="20">
        <v>45000</v>
      </c>
      <c r="F280" s="40">
        <v>46000</v>
      </c>
      <c r="G280" s="40">
        <v>47000</v>
      </c>
    </row>
    <row r="281" spans="1:7" ht="16.5" customHeight="1" hidden="1">
      <c r="A281" s="68" t="s">
        <v>211</v>
      </c>
      <c r="B281" s="208" t="s">
        <v>38</v>
      </c>
      <c r="C281" s="68">
        <v>5422</v>
      </c>
      <c r="D281" s="68">
        <v>4500</v>
      </c>
      <c r="E281" s="68">
        <v>4500</v>
      </c>
      <c r="F281" s="90">
        <v>4500</v>
      </c>
      <c r="G281" s="90">
        <v>4500</v>
      </c>
    </row>
    <row r="282" spans="1:7" ht="16.5" customHeight="1" hidden="1">
      <c r="A282" s="68" t="s">
        <v>230</v>
      </c>
      <c r="B282" s="208" t="s">
        <v>38</v>
      </c>
      <c r="C282" s="68">
        <v>93751</v>
      </c>
      <c r="D282" s="68">
        <v>158505</v>
      </c>
      <c r="E282" s="68">
        <v>128600</v>
      </c>
      <c r="F282" s="90">
        <v>129700</v>
      </c>
      <c r="G282" s="90">
        <v>130650</v>
      </c>
    </row>
    <row r="283" spans="1:7" ht="16.5" customHeight="1" hidden="1">
      <c r="A283" s="68" t="s">
        <v>199</v>
      </c>
      <c r="B283" s="208" t="s">
        <v>38</v>
      </c>
      <c r="C283" s="68">
        <v>432641</v>
      </c>
      <c r="D283" s="68">
        <v>175600</v>
      </c>
      <c r="E283" s="68">
        <v>207100</v>
      </c>
      <c r="F283" s="90">
        <v>153000</v>
      </c>
      <c r="G283" s="90">
        <v>169000</v>
      </c>
    </row>
    <row r="284" spans="1:7" ht="15" customHeight="1" hidden="1">
      <c r="A284" s="68" t="s">
        <v>227</v>
      </c>
      <c r="B284" s="208" t="s">
        <v>38</v>
      </c>
      <c r="C284" s="68">
        <v>379057</v>
      </c>
      <c r="D284" s="68">
        <v>200000</v>
      </c>
      <c r="E284" s="68">
        <v>200000</v>
      </c>
      <c r="F284" s="90">
        <v>200000</v>
      </c>
      <c r="G284" s="90">
        <v>200000</v>
      </c>
    </row>
    <row r="285" spans="1:7" ht="15" customHeight="1" hidden="1">
      <c r="A285" s="68" t="s">
        <v>261</v>
      </c>
      <c r="B285" s="208" t="s">
        <v>38</v>
      </c>
      <c r="C285" s="68">
        <v>649322</v>
      </c>
      <c r="D285" s="68">
        <v>150000</v>
      </c>
      <c r="E285" s="68">
        <v>180000</v>
      </c>
      <c r="F285" s="90">
        <v>200000</v>
      </c>
      <c r="G285" s="90">
        <v>250000</v>
      </c>
    </row>
    <row r="286" spans="1:7" ht="19.5" customHeight="1" hidden="1">
      <c r="A286" s="172" t="s">
        <v>224</v>
      </c>
      <c r="B286" s="208" t="s">
        <v>38</v>
      </c>
      <c r="C286" s="68">
        <v>107017</v>
      </c>
      <c r="D286" s="68">
        <v>91479</v>
      </c>
      <c r="E286" s="68">
        <v>10000</v>
      </c>
      <c r="F286" s="90">
        <v>10000</v>
      </c>
      <c r="G286" s="90">
        <v>10000</v>
      </c>
    </row>
    <row r="287" spans="1:7" ht="19.5" customHeight="1" hidden="1">
      <c r="A287" s="172" t="s">
        <v>264</v>
      </c>
      <c r="B287" s="208" t="s">
        <v>38</v>
      </c>
      <c r="C287" s="68">
        <v>562</v>
      </c>
      <c r="D287" s="68">
        <v>700</v>
      </c>
      <c r="E287" s="68">
        <v>800</v>
      </c>
      <c r="F287" s="90">
        <v>900</v>
      </c>
      <c r="G287" s="90">
        <v>1000</v>
      </c>
    </row>
    <row r="288" spans="1:12" ht="30" customHeight="1" hidden="1">
      <c r="A288" s="26" t="s">
        <v>158</v>
      </c>
      <c r="B288" s="66" t="s">
        <v>38</v>
      </c>
      <c r="C288" s="69">
        <v>103935</v>
      </c>
      <c r="D288" s="69">
        <f>C288*1.005*1.058</f>
        <v>110513.04615</v>
      </c>
      <c r="E288" s="69">
        <f>D288*1.032*1.053</f>
        <v>120094.0851990204</v>
      </c>
      <c r="F288" s="69">
        <f>E288*1.037*1.048</f>
        <v>130515.36953625058</v>
      </c>
      <c r="G288" s="69">
        <f>F288*1.045*1.046</f>
        <v>142662.43497898945</v>
      </c>
      <c r="H288" s="10"/>
      <c r="I288" s="10"/>
      <c r="J288" s="10"/>
      <c r="K288" s="10"/>
      <c r="L288" s="10"/>
    </row>
    <row r="289" spans="1:12" ht="30" customHeight="1" hidden="1">
      <c r="A289" s="84" t="s">
        <v>188</v>
      </c>
      <c r="B289" s="208" t="s">
        <v>38</v>
      </c>
      <c r="C289" s="209"/>
      <c r="D289" s="209"/>
      <c r="E289" s="27"/>
      <c r="F289" s="27"/>
      <c r="G289" s="27"/>
      <c r="H289" s="10"/>
      <c r="I289" s="10"/>
      <c r="J289" s="10"/>
      <c r="K289" s="10"/>
      <c r="L289" s="10"/>
    </row>
    <row r="290" spans="1:7" ht="16.5" customHeight="1" hidden="1">
      <c r="A290" s="84" t="s">
        <v>185</v>
      </c>
      <c r="B290" s="208" t="s">
        <v>38</v>
      </c>
      <c r="C290" s="172">
        <v>1032846</v>
      </c>
      <c r="D290" s="209">
        <v>90000</v>
      </c>
      <c r="E290" s="209">
        <v>70000</v>
      </c>
      <c r="F290" s="209">
        <v>70000</v>
      </c>
      <c r="G290" s="209">
        <v>70000</v>
      </c>
    </row>
    <row r="291" spans="1:7" ht="10.5" customHeight="1" hidden="1">
      <c r="A291" s="84"/>
      <c r="B291" s="208"/>
      <c r="C291" s="209"/>
      <c r="D291" s="209"/>
      <c r="E291" s="209"/>
      <c r="F291" s="209"/>
      <c r="G291" s="209"/>
    </row>
    <row r="292" spans="1:11" ht="47.25" customHeight="1" hidden="1">
      <c r="A292" s="26" t="s">
        <v>173</v>
      </c>
      <c r="B292" s="8" t="s">
        <v>38</v>
      </c>
      <c r="C292" s="69">
        <v>423210</v>
      </c>
      <c r="D292" s="69">
        <f>C292*1.005*1.058</f>
        <v>449994.96089999995</v>
      </c>
      <c r="E292" s="69">
        <f>D292*1.032*1.053</f>
        <v>489007.7240301863</v>
      </c>
      <c r="F292" s="69">
        <f>E292*1.037*1.048</f>
        <v>531441.8582906297</v>
      </c>
      <c r="G292" s="69">
        <f>F292*1.045*1.046</f>
        <v>580903.1520417386</v>
      </c>
      <c r="H292" s="10"/>
      <c r="I292" s="10"/>
      <c r="J292" s="10"/>
      <c r="K292" s="10"/>
    </row>
    <row r="293" spans="1:7" ht="16.5" customHeight="1" hidden="1">
      <c r="A293" s="54"/>
      <c r="B293" s="8"/>
      <c r="C293" s="75"/>
      <c r="D293" s="75"/>
      <c r="E293" s="75"/>
      <c r="F293" s="75"/>
      <c r="G293" s="75"/>
    </row>
    <row r="294" spans="1:7" ht="59.25" customHeight="1" hidden="1">
      <c r="A294" s="20" t="s">
        <v>172</v>
      </c>
      <c r="B294" s="66" t="s">
        <v>38</v>
      </c>
      <c r="C294" s="69"/>
      <c r="D294" s="69"/>
      <c r="E294" s="69"/>
      <c r="F294" s="69"/>
      <c r="G294" s="69"/>
    </row>
    <row r="295" spans="1:7" ht="15.75" hidden="1">
      <c r="A295" s="26" t="s">
        <v>159</v>
      </c>
      <c r="B295" s="8" t="s">
        <v>38</v>
      </c>
      <c r="C295" s="69">
        <v>5650</v>
      </c>
      <c r="D295" s="69">
        <f>C295*1.005*1.058</f>
        <v>6007.588499999999</v>
      </c>
      <c r="E295" s="69">
        <f>D295*1.032*1.053</f>
        <v>6528.422392595999</v>
      </c>
      <c r="F295" s="69">
        <f>E295*1.037*1.048</f>
        <v>7094.932774135908</v>
      </c>
      <c r="G295" s="69">
        <f>F295*1.045*1.046</f>
        <v>7755.258167424737</v>
      </c>
    </row>
    <row r="296" spans="1:12" ht="45" hidden="1">
      <c r="A296" s="71" t="s">
        <v>160</v>
      </c>
      <c r="B296" s="38" t="s">
        <v>38</v>
      </c>
      <c r="C296" s="73">
        <v>14832</v>
      </c>
      <c r="D296" s="73">
        <f>C296*1.005*1.058</f>
        <v>15770.717279999999</v>
      </c>
      <c r="E296" s="73">
        <v>51000</v>
      </c>
      <c r="F296" s="73">
        <v>17146</v>
      </c>
      <c r="G296" s="73">
        <f>F296*1.045*1.046</f>
        <v>18741.77822</v>
      </c>
      <c r="H296" s="10"/>
      <c r="I296" s="10"/>
      <c r="J296" s="10"/>
      <c r="K296" s="10"/>
      <c r="L296" s="10"/>
    </row>
    <row r="297" spans="1:7" ht="29.25" customHeight="1" hidden="1">
      <c r="A297" s="28" t="s">
        <v>162</v>
      </c>
      <c r="B297" s="38" t="s">
        <v>38</v>
      </c>
      <c r="C297" s="76"/>
      <c r="D297" s="27"/>
      <c r="E297" s="27"/>
      <c r="F297" s="27"/>
      <c r="G297" s="27"/>
    </row>
    <row r="298" spans="1:7" ht="15.75" hidden="1">
      <c r="A298" s="71" t="s">
        <v>161</v>
      </c>
      <c r="B298" s="38" t="s">
        <v>38</v>
      </c>
      <c r="C298" s="73">
        <v>10156</v>
      </c>
      <c r="D298" s="73">
        <f>C298*1.005*1.058</f>
        <v>10798.773239999999</v>
      </c>
      <c r="E298" s="73">
        <f>D298*1.032*1.053</f>
        <v>11734.983684815037</v>
      </c>
      <c r="F298" s="73">
        <f>E298*1.037*1.048</f>
        <v>12753.298629048548</v>
      </c>
      <c r="G298" s="73">
        <f>F298*1.045*1.046</f>
        <v>13940.248132454095</v>
      </c>
    </row>
    <row r="299" spans="1:7" ht="30" hidden="1">
      <c r="A299" s="71" t="s">
        <v>163</v>
      </c>
      <c r="B299" s="38" t="s">
        <v>38</v>
      </c>
      <c r="C299" s="76"/>
      <c r="D299" s="27"/>
      <c r="E299" s="27"/>
      <c r="F299" s="27"/>
      <c r="G299" s="27"/>
    </row>
    <row r="300" spans="1:7" ht="30" hidden="1">
      <c r="A300" s="28" t="s">
        <v>164</v>
      </c>
      <c r="B300" s="38" t="s">
        <v>38</v>
      </c>
      <c r="C300" s="77">
        <v>525</v>
      </c>
      <c r="D300" s="73">
        <f>C300*1.005*1.058</f>
        <v>558.22725</v>
      </c>
      <c r="E300" s="73">
        <f>D300*1.032*1.053</f>
        <v>606.623319666</v>
      </c>
      <c r="F300" s="73">
        <f>E300*1.037*1.048</f>
        <v>659.2636648533369</v>
      </c>
      <c r="G300" s="73">
        <f>F300*1.045*1.046</f>
        <v>720.621334141237</v>
      </c>
    </row>
    <row r="301" spans="1:7" ht="30.75" customHeight="1" hidden="1">
      <c r="A301" s="71" t="s">
        <v>165</v>
      </c>
      <c r="B301" s="72" t="s">
        <v>38</v>
      </c>
      <c r="C301" s="76"/>
      <c r="D301" s="27"/>
      <c r="E301" s="27"/>
      <c r="F301" s="27"/>
      <c r="G301" s="27"/>
    </row>
    <row r="302" spans="1:7" ht="30" hidden="1">
      <c r="A302" s="28" t="s">
        <v>174</v>
      </c>
      <c r="B302" s="72" t="s">
        <v>38</v>
      </c>
      <c r="C302" s="73">
        <v>329</v>
      </c>
      <c r="D302" s="73">
        <f>C302*1.005*1.058</f>
        <v>349.82241</v>
      </c>
      <c r="E302" s="73">
        <f>D302*1.032*1.053</f>
        <v>380.15061365735994</v>
      </c>
      <c r="F302" s="73">
        <f>E302*1.037*1.048</f>
        <v>413.13856330809097</v>
      </c>
      <c r="G302" s="73">
        <f>F302*1.045*1.046</f>
        <v>451.58936939517497</v>
      </c>
    </row>
    <row r="303" spans="1:7" ht="45" hidden="1">
      <c r="A303" s="71" t="s">
        <v>166</v>
      </c>
      <c r="B303" s="72" t="s">
        <v>38</v>
      </c>
      <c r="C303" s="76"/>
      <c r="D303" s="27"/>
      <c r="E303" s="27"/>
      <c r="F303" s="27"/>
      <c r="G303" s="27"/>
    </row>
    <row r="304" spans="1:11" ht="45.75" customHeight="1" hidden="1">
      <c r="A304" s="20" t="s">
        <v>167</v>
      </c>
      <c r="B304" s="66" t="s">
        <v>38</v>
      </c>
      <c r="C304" s="69">
        <v>4429</v>
      </c>
      <c r="D304" s="69">
        <f>D305+D312+D323+D326+D327</f>
        <v>50198.9</v>
      </c>
      <c r="E304" s="69">
        <f>E305+E312+E323+E326+E327</f>
        <v>25256.34</v>
      </c>
      <c r="F304" s="69">
        <f>F305+F312+F323+F326+F327</f>
        <v>3071.2</v>
      </c>
      <c r="G304" s="69">
        <f>G305+G312+G323+G326+G327</f>
        <v>3194.8</v>
      </c>
      <c r="H304" s="10"/>
      <c r="I304" s="10"/>
      <c r="J304" s="10"/>
      <c r="K304" s="10"/>
    </row>
    <row r="305" spans="1:7" ht="15.75" customHeight="1" hidden="1">
      <c r="A305" s="210" t="s">
        <v>176</v>
      </c>
      <c r="B305" s="290" t="s">
        <v>38</v>
      </c>
      <c r="C305" s="309">
        <f>C310</f>
        <v>0</v>
      </c>
      <c r="D305" s="309">
        <f>D310</f>
        <v>0</v>
      </c>
      <c r="E305" s="309">
        <f>E310</f>
        <v>0</v>
      </c>
      <c r="F305" s="309">
        <f>F310</f>
        <v>0</v>
      </c>
      <c r="G305" s="309">
        <f>G310</f>
        <v>0</v>
      </c>
    </row>
    <row r="306" spans="1:7" ht="14.25" customHeight="1" hidden="1" thickBot="1">
      <c r="A306" s="211" t="s">
        <v>177</v>
      </c>
      <c r="B306" s="317"/>
      <c r="C306" s="310"/>
      <c r="D306" s="310"/>
      <c r="E306" s="310"/>
      <c r="F306" s="310"/>
      <c r="G306" s="310"/>
    </row>
    <row r="307" spans="1:7" ht="13.5" customHeight="1" hidden="1">
      <c r="A307" s="212" t="s">
        <v>178</v>
      </c>
      <c r="B307" s="78"/>
      <c r="C307" s="213"/>
      <c r="D307" s="213"/>
      <c r="E307" s="214"/>
      <c r="F307" s="213"/>
      <c r="G307" s="213"/>
    </row>
    <row r="308" spans="1:7" ht="19.5" customHeight="1" hidden="1">
      <c r="A308" s="215" t="s">
        <v>203</v>
      </c>
      <c r="B308" s="290" t="s">
        <v>38</v>
      </c>
      <c r="C308" s="320"/>
      <c r="D308" s="320"/>
      <c r="E308" s="320"/>
      <c r="F308" s="320"/>
      <c r="G308" s="216"/>
    </row>
    <row r="309" spans="1:7" ht="15" customHeight="1" hidden="1">
      <c r="A309" s="79" t="s">
        <v>204</v>
      </c>
      <c r="B309" s="291"/>
      <c r="C309" s="321"/>
      <c r="D309" s="321"/>
      <c r="E309" s="321"/>
      <c r="F309" s="321"/>
      <c r="G309" s="217"/>
    </row>
    <row r="310" spans="1:7" ht="16.5" customHeight="1" hidden="1">
      <c r="A310" s="218"/>
      <c r="B310" s="318" t="s">
        <v>38</v>
      </c>
      <c r="C310" s="267"/>
      <c r="D310" s="267"/>
      <c r="E310" s="267"/>
      <c r="F310" s="267"/>
      <c r="G310" s="265"/>
    </row>
    <row r="311" spans="1:7" ht="16.5" customHeight="1" hidden="1">
      <c r="A311" s="219"/>
      <c r="B311" s="319"/>
      <c r="C311" s="266"/>
      <c r="D311" s="266"/>
      <c r="E311" s="266"/>
      <c r="F311" s="266"/>
      <c r="G311" s="266"/>
    </row>
    <row r="312" spans="1:7" ht="13.5" customHeight="1" hidden="1">
      <c r="A312" s="210" t="s">
        <v>184</v>
      </c>
      <c r="B312" s="290"/>
      <c r="C312" s="279">
        <f>C317+C319+C321</f>
        <v>0</v>
      </c>
      <c r="D312" s="279">
        <f>D317+D319+D321</f>
        <v>0</v>
      </c>
      <c r="E312" s="279">
        <f>E317+E319+E321</f>
        <v>22302.54</v>
      </c>
      <c r="F312" s="279">
        <f>F317+F319+F321</f>
        <v>0</v>
      </c>
      <c r="G312" s="279">
        <f>G317+G319+G321</f>
        <v>0</v>
      </c>
    </row>
    <row r="313" spans="1:7" ht="16.5" customHeight="1" hidden="1" thickBot="1">
      <c r="A313" s="211" t="s">
        <v>177</v>
      </c>
      <c r="B313" s="317"/>
      <c r="C313" s="280"/>
      <c r="D313" s="280"/>
      <c r="E313" s="280"/>
      <c r="F313" s="280"/>
      <c r="G313" s="280"/>
    </row>
    <row r="314" spans="1:8" ht="15.75" customHeight="1" hidden="1">
      <c r="A314" s="212" t="s">
        <v>178</v>
      </c>
      <c r="B314" s="78"/>
      <c r="C314" s="80"/>
      <c r="D314" s="80"/>
      <c r="E314" s="80"/>
      <c r="F314" s="80"/>
      <c r="G314" s="80"/>
      <c r="H314" s="11"/>
    </row>
    <row r="315" spans="1:7" ht="21" customHeight="1" hidden="1">
      <c r="A315" s="215" t="s">
        <v>209</v>
      </c>
      <c r="B315" s="290" t="s">
        <v>38</v>
      </c>
      <c r="C315" s="294"/>
      <c r="D315" s="294"/>
      <c r="E315" s="294"/>
      <c r="F315" s="294"/>
      <c r="G315" s="296"/>
    </row>
    <row r="316" spans="1:7" ht="18" customHeight="1" hidden="1">
      <c r="A316" s="79" t="s">
        <v>210</v>
      </c>
      <c r="B316" s="317"/>
      <c r="C316" s="295"/>
      <c r="D316" s="295"/>
      <c r="E316" s="295"/>
      <c r="F316" s="295"/>
      <c r="G316" s="297"/>
    </row>
    <row r="317" spans="1:7" ht="15" customHeight="1" hidden="1">
      <c r="A317" s="215" t="s">
        <v>257</v>
      </c>
      <c r="B317" s="290" t="s">
        <v>38</v>
      </c>
      <c r="C317" s="294"/>
      <c r="D317" s="294"/>
      <c r="E317" s="294">
        <v>22302.54</v>
      </c>
      <c r="F317" s="294"/>
      <c r="G317" s="296"/>
    </row>
    <row r="318" spans="1:7" ht="13.5" customHeight="1" hidden="1">
      <c r="A318" s="79" t="s">
        <v>258</v>
      </c>
      <c r="B318" s="317"/>
      <c r="C318" s="295"/>
      <c r="D318" s="295"/>
      <c r="E318" s="295"/>
      <c r="F318" s="295"/>
      <c r="G318" s="297"/>
    </row>
    <row r="319" spans="1:7" ht="15" customHeight="1" hidden="1">
      <c r="A319" s="220"/>
      <c r="B319" s="290" t="s">
        <v>38</v>
      </c>
      <c r="C319" s="292"/>
      <c r="D319" s="292"/>
      <c r="E319" s="299"/>
      <c r="F319" s="294"/>
      <c r="G319" s="296"/>
    </row>
    <row r="320" spans="1:7" ht="14.25" customHeight="1" hidden="1">
      <c r="A320" s="79"/>
      <c r="B320" s="291"/>
      <c r="C320" s="293"/>
      <c r="D320" s="293"/>
      <c r="E320" s="300"/>
      <c r="F320" s="301"/>
      <c r="G320" s="302"/>
    </row>
    <row r="321" spans="1:7" ht="15.75" customHeight="1" hidden="1">
      <c r="A321" s="220"/>
      <c r="B321" s="307" t="s">
        <v>38</v>
      </c>
      <c r="C321" s="292"/>
      <c r="D321" s="292"/>
      <c r="E321" s="299"/>
      <c r="F321" s="294"/>
      <c r="G321" s="296"/>
    </row>
    <row r="322" spans="1:7" ht="16.5" customHeight="1" hidden="1">
      <c r="A322" s="79"/>
      <c r="B322" s="307"/>
      <c r="C322" s="308"/>
      <c r="D322" s="308"/>
      <c r="E322" s="322"/>
      <c r="F322" s="295"/>
      <c r="G322" s="302"/>
    </row>
    <row r="323" spans="1:7" ht="49.5" customHeight="1" hidden="1">
      <c r="A323" s="221" t="s">
        <v>256</v>
      </c>
      <c r="B323" s="78" t="s">
        <v>38</v>
      </c>
      <c r="C323" s="222"/>
      <c r="D323" s="222">
        <f>D324+D325</f>
        <v>12829.1</v>
      </c>
      <c r="E323" s="222">
        <f>E324+E325</f>
        <v>0</v>
      </c>
      <c r="F323" s="222">
        <f>F324+F325</f>
        <v>0</v>
      </c>
      <c r="G323" s="223">
        <f>G324+G325</f>
        <v>0</v>
      </c>
    </row>
    <row r="324" spans="1:7" ht="63" customHeight="1" hidden="1">
      <c r="A324" s="224" t="s">
        <v>217</v>
      </c>
      <c r="B324" s="78" t="s">
        <v>38</v>
      </c>
      <c r="C324" s="222"/>
      <c r="D324" s="222">
        <v>12829.1</v>
      </c>
      <c r="E324" s="222">
        <v>0</v>
      </c>
      <c r="F324" s="222">
        <v>0</v>
      </c>
      <c r="G324" s="223">
        <v>0</v>
      </c>
    </row>
    <row r="325" spans="1:7" ht="9" customHeight="1" hidden="1">
      <c r="A325" s="224"/>
      <c r="B325" s="78"/>
      <c r="C325" s="222"/>
      <c r="D325" s="222"/>
      <c r="E325" s="225"/>
      <c r="F325" s="222"/>
      <c r="G325" s="222"/>
    </row>
    <row r="326" spans="1:7" ht="57" customHeight="1" hidden="1">
      <c r="A326" s="226" t="s">
        <v>326</v>
      </c>
      <c r="B326" s="78" t="s">
        <v>38</v>
      </c>
      <c r="C326" s="222">
        <v>0</v>
      </c>
      <c r="D326" s="222">
        <v>33284.8</v>
      </c>
      <c r="E326" s="225">
        <v>0</v>
      </c>
      <c r="F326" s="222">
        <v>0</v>
      </c>
      <c r="G326" s="222">
        <v>0</v>
      </c>
    </row>
    <row r="327" spans="1:7" ht="24.75" customHeight="1" hidden="1">
      <c r="A327" s="226" t="s">
        <v>293</v>
      </c>
      <c r="B327" s="78" t="s">
        <v>38</v>
      </c>
      <c r="C327" s="222">
        <v>4429</v>
      </c>
      <c r="D327" s="222">
        <v>4085</v>
      </c>
      <c r="E327" s="227">
        <v>2953.8</v>
      </c>
      <c r="F327" s="222">
        <v>3071.2</v>
      </c>
      <c r="G327" s="222">
        <v>3194.8</v>
      </c>
    </row>
    <row r="328" spans="1:7" ht="19.5" customHeight="1" hidden="1">
      <c r="A328" s="79" t="s">
        <v>168</v>
      </c>
      <c r="B328" s="78" t="s">
        <v>38</v>
      </c>
      <c r="C328" s="228">
        <v>14303</v>
      </c>
      <c r="D328" s="228">
        <v>15158</v>
      </c>
      <c r="E328" s="228">
        <v>12700</v>
      </c>
      <c r="F328" s="228">
        <v>13200</v>
      </c>
      <c r="G328" s="77">
        <v>13847</v>
      </c>
    </row>
    <row r="329" spans="1:7" ht="13.5" customHeight="1" hidden="1">
      <c r="A329" s="79"/>
      <c r="B329" s="78"/>
      <c r="C329" s="81"/>
      <c r="D329" s="81"/>
      <c r="E329" s="81"/>
      <c r="F329" s="82"/>
      <c r="G329" s="80"/>
    </row>
    <row r="330" spans="1:7" ht="45" customHeight="1" hidden="1">
      <c r="A330" s="26" t="s">
        <v>169</v>
      </c>
      <c r="B330" s="66" t="s">
        <v>38</v>
      </c>
      <c r="C330" s="69">
        <v>112</v>
      </c>
      <c r="D330" s="69">
        <v>3422.9</v>
      </c>
      <c r="E330" s="69">
        <v>460</v>
      </c>
      <c r="F330" s="69">
        <v>460</v>
      </c>
      <c r="G330" s="69">
        <v>460</v>
      </c>
    </row>
    <row r="331" spans="1:7" ht="15.75" hidden="1">
      <c r="A331" s="20"/>
      <c r="B331" s="66"/>
      <c r="C331" s="27"/>
      <c r="D331" s="27"/>
      <c r="E331" s="27"/>
      <c r="F331" s="27"/>
      <c r="G331" s="27"/>
    </row>
    <row r="332" spans="1:7" ht="45" hidden="1">
      <c r="A332" s="26" t="s">
        <v>170</v>
      </c>
      <c r="B332" s="66" t="s">
        <v>38</v>
      </c>
      <c r="C332" s="27"/>
      <c r="D332" s="27"/>
      <c r="E332" s="27"/>
      <c r="F332" s="27"/>
      <c r="G332" s="27"/>
    </row>
    <row r="333" spans="1:7" ht="15.75" hidden="1">
      <c r="A333" s="20"/>
      <c r="B333" s="8"/>
      <c r="C333" s="27"/>
      <c r="D333" s="27"/>
      <c r="E333" s="27"/>
      <c r="F333" s="27"/>
      <c r="G333" s="27"/>
    </row>
    <row r="334" spans="1:7" ht="30" hidden="1">
      <c r="A334" s="20" t="s">
        <v>171</v>
      </c>
      <c r="B334" s="66" t="s">
        <v>38</v>
      </c>
      <c r="C334" s="27"/>
      <c r="D334" s="27"/>
      <c r="E334" s="27"/>
      <c r="F334" s="27"/>
      <c r="G334" s="27"/>
    </row>
    <row r="335" spans="1:7" ht="15.75" hidden="1">
      <c r="A335" s="20"/>
      <c r="B335" s="8"/>
      <c r="C335" s="27"/>
      <c r="D335" s="27"/>
      <c r="E335" s="27"/>
      <c r="F335" s="27"/>
      <c r="G335" s="27"/>
    </row>
    <row r="336" spans="1:12" ht="75" hidden="1">
      <c r="A336" s="39" t="s">
        <v>118</v>
      </c>
      <c r="B336" s="83"/>
      <c r="C336" s="76">
        <f>C272</f>
        <v>2049413</v>
      </c>
      <c r="D336" s="76">
        <f>D272</f>
        <v>1781856.93573</v>
      </c>
      <c r="E336" s="76">
        <f>E272</f>
        <v>1784468.3292399412</v>
      </c>
      <c r="F336" s="76">
        <f>F272</f>
        <v>1751955.061458226</v>
      </c>
      <c r="G336" s="76">
        <f>G272</f>
        <v>1906126.8822441434</v>
      </c>
      <c r="H336" s="14"/>
      <c r="I336" s="14"/>
      <c r="J336" s="14"/>
      <c r="K336" s="14"/>
      <c r="L336" s="14"/>
    </row>
    <row r="337" spans="1:14" ht="30" hidden="1">
      <c r="A337" s="71" t="s">
        <v>105</v>
      </c>
      <c r="B337" s="72" t="s">
        <v>38</v>
      </c>
      <c r="C337" s="76">
        <f>C336-C338</f>
        <v>1492350</v>
      </c>
      <c r="D337" s="76">
        <f>D336-D338</f>
        <v>1284696.73573</v>
      </c>
      <c r="E337" s="76">
        <f>E336-E338</f>
        <v>1338351.209239941</v>
      </c>
      <c r="F337" s="76">
        <f>F336-F338</f>
        <v>1313966.261458226</v>
      </c>
      <c r="G337" s="76">
        <f>G336-G338</f>
        <v>1427779.2822441435</v>
      </c>
      <c r="H337" s="10"/>
      <c r="I337" s="10"/>
      <c r="J337" s="10"/>
      <c r="K337" s="10"/>
      <c r="L337" s="10"/>
      <c r="M337" s="10"/>
      <c r="N337" s="10"/>
    </row>
    <row r="338" spans="1:14" ht="15.75" hidden="1">
      <c r="A338" s="71" t="s">
        <v>119</v>
      </c>
      <c r="B338" s="38" t="s">
        <v>38</v>
      </c>
      <c r="C338" s="76">
        <f>C340+C341+C342+C347+C348</f>
        <v>557063</v>
      </c>
      <c r="D338" s="76">
        <f>D340+D341+D342+D347+D348</f>
        <v>497160.19999999995</v>
      </c>
      <c r="E338" s="76">
        <f>E340+E341+E342+E347+E348</f>
        <v>446117.12</v>
      </c>
      <c r="F338" s="76">
        <f>F340+F341+F342+F347+F348</f>
        <v>437988.8</v>
      </c>
      <c r="G338" s="76">
        <f>G340+G341+G342+G347+G348</f>
        <v>478347.6</v>
      </c>
      <c r="H338" s="10"/>
      <c r="I338" s="10"/>
      <c r="J338" s="10"/>
      <c r="K338" s="10"/>
      <c r="L338" s="10"/>
      <c r="M338" s="10"/>
      <c r="N338" s="10"/>
    </row>
    <row r="339" spans="1:7" ht="15.75" hidden="1">
      <c r="A339" s="74" t="s">
        <v>16</v>
      </c>
      <c r="B339" s="38"/>
      <c r="C339" s="76"/>
      <c r="D339" s="76"/>
      <c r="E339" s="76"/>
      <c r="F339" s="76"/>
      <c r="G339" s="76"/>
    </row>
    <row r="340" spans="1:12" ht="15.75" hidden="1">
      <c r="A340" s="71" t="s">
        <v>121</v>
      </c>
      <c r="B340" s="38" t="s">
        <v>38</v>
      </c>
      <c r="C340" s="76">
        <v>153272</v>
      </c>
      <c r="D340" s="76">
        <v>213175</v>
      </c>
      <c r="E340" s="76">
        <v>250000</v>
      </c>
      <c r="F340" s="76">
        <v>250000</v>
      </c>
      <c r="G340" s="76">
        <v>260000</v>
      </c>
      <c r="H340" s="10"/>
      <c r="I340" s="10"/>
      <c r="J340" s="10"/>
      <c r="K340" s="10"/>
      <c r="L340" s="10"/>
    </row>
    <row r="341" spans="1:7" ht="30" hidden="1">
      <c r="A341" s="71" t="s">
        <v>130</v>
      </c>
      <c r="B341" s="38" t="s">
        <v>38</v>
      </c>
      <c r="C341" s="76">
        <v>882</v>
      </c>
      <c r="D341" s="76">
        <v>0</v>
      </c>
      <c r="E341" s="76">
        <v>0</v>
      </c>
      <c r="F341" s="76">
        <v>0</v>
      </c>
      <c r="G341" s="76">
        <v>0</v>
      </c>
    </row>
    <row r="342" spans="1:12" ht="15.75" hidden="1">
      <c r="A342" s="71" t="s">
        <v>122</v>
      </c>
      <c r="B342" s="38" t="s">
        <v>38</v>
      </c>
      <c r="C342" s="76">
        <f>C344+C345+C346</f>
        <v>392818</v>
      </c>
      <c r="D342" s="76">
        <f>D344+D345+D346</f>
        <v>283985.19999999995</v>
      </c>
      <c r="E342" s="76">
        <f>E344+E345+E346</f>
        <v>196117.12000000002</v>
      </c>
      <c r="F342" s="76">
        <f>F344+F345+F346</f>
        <v>187988.8</v>
      </c>
      <c r="G342" s="76">
        <f>G344+G345+G346</f>
        <v>218347.6</v>
      </c>
      <c r="H342" s="10"/>
      <c r="I342" s="10"/>
      <c r="J342" s="10"/>
      <c r="K342" s="10"/>
      <c r="L342" s="10"/>
    </row>
    <row r="343" spans="1:7" ht="15.75" hidden="1">
      <c r="A343" s="74" t="s">
        <v>120</v>
      </c>
      <c r="B343" s="38" t="s">
        <v>38</v>
      </c>
      <c r="C343" s="76"/>
      <c r="D343" s="76"/>
      <c r="E343" s="76"/>
      <c r="F343" s="76"/>
      <c r="G343" s="76"/>
    </row>
    <row r="344" spans="1:7" ht="15.75" hidden="1">
      <c r="A344" s="71" t="s">
        <v>123</v>
      </c>
      <c r="B344" s="38" t="s">
        <v>38</v>
      </c>
      <c r="C344" s="76">
        <v>370490</v>
      </c>
      <c r="D344" s="76">
        <v>192803.3</v>
      </c>
      <c r="E344" s="76">
        <v>146591.6</v>
      </c>
      <c r="F344" s="76">
        <v>177303.4</v>
      </c>
      <c r="G344" s="76">
        <v>205936.6</v>
      </c>
    </row>
    <row r="345" spans="1:7" ht="18" customHeight="1" hidden="1">
      <c r="A345" s="71" t="s">
        <v>124</v>
      </c>
      <c r="B345" s="38" t="s">
        <v>38</v>
      </c>
      <c r="C345" s="76">
        <v>15814</v>
      </c>
      <c r="D345" s="76">
        <v>64267.8</v>
      </c>
      <c r="E345" s="76">
        <v>42853.8</v>
      </c>
      <c r="F345" s="76">
        <v>7568</v>
      </c>
      <c r="G345" s="76">
        <v>8790.2</v>
      </c>
    </row>
    <row r="346" spans="1:9" ht="18.75" customHeight="1" hidden="1">
      <c r="A346" s="71" t="s">
        <v>125</v>
      </c>
      <c r="B346" s="38" t="s">
        <v>38</v>
      </c>
      <c r="C346" s="76">
        <v>6514</v>
      </c>
      <c r="D346" s="76">
        <v>26914.1</v>
      </c>
      <c r="E346" s="76">
        <v>6671.72</v>
      </c>
      <c r="F346" s="76">
        <v>3117.4</v>
      </c>
      <c r="G346" s="76">
        <v>3620.8</v>
      </c>
      <c r="I346" s="10"/>
    </row>
    <row r="347" spans="1:7" ht="15.75" hidden="1">
      <c r="A347" s="71" t="s">
        <v>126</v>
      </c>
      <c r="B347" s="38" t="s">
        <v>38</v>
      </c>
      <c r="C347" s="76"/>
      <c r="D347" s="76"/>
      <c r="E347" s="76"/>
      <c r="F347" s="76"/>
      <c r="G347" s="76"/>
    </row>
    <row r="348" spans="1:7" ht="15.75" hidden="1">
      <c r="A348" s="71" t="s">
        <v>127</v>
      </c>
      <c r="B348" s="38" t="s">
        <v>38</v>
      </c>
      <c r="C348" s="76">
        <v>10091</v>
      </c>
      <c r="D348" s="76"/>
      <c r="E348" s="76"/>
      <c r="F348" s="76"/>
      <c r="G348" s="76"/>
    </row>
    <row r="349" spans="1:7" ht="9" customHeight="1">
      <c r="A349" s="71"/>
      <c r="B349" s="38"/>
      <c r="C349" s="76"/>
      <c r="D349" s="76"/>
      <c r="E349" s="76"/>
      <c r="F349" s="76"/>
      <c r="G349" s="76"/>
    </row>
    <row r="350" spans="1:12" ht="45">
      <c r="A350" s="39" t="s">
        <v>136</v>
      </c>
      <c r="B350" s="72" t="s">
        <v>38</v>
      </c>
      <c r="C350" s="76">
        <v>94190</v>
      </c>
      <c r="D350" s="76">
        <f>C350*1.048</f>
        <v>98711.12000000001</v>
      </c>
      <c r="E350" s="76">
        <f>D350*1.052</f>
        <v>103844.09824000002</v>
      </c>
      <c r="F350" s="76">
        <f>E350*1.051</f>
        <v>109140.14725024001</v>
      </c>
      <c r="G350" s="76">
        <f>F350*1.044</f>
        <v>113942.31372925059</v>
      </c>
      <c r="H350" s="10"/>
      <c r="I350" s="10"/>
      <c r="J350" s="10"/>
      <c r="K350" s="10"/>
      <c r="L350" s="10"/>
    </row>
    <row r="351" spans="1:12" ht="30" customHeight="1" hidden="1">
      <c r="A351" s="39" t="s">
        <v>148</v>
      </c>
      <c r="B351" s="72" t="s">
        <v>38</v>
      </c>
      <c r="C351" s="76"/>
      <c r="D351" s="76"/>
      <c r="E351" s="76"/>
      <c r="F351" s="76"/>
      <c r="G351" s="76"/>
      <c r="H351" s="10"/>
      <c r="I351" s="10"/>
      <c r="J351" s="10"/>
      <c r="K351" s="10"/>
      <c r="L351" s="10"/>
    </row>
    <row r="352" spans="1:12" ht="15.75" hidden="1">
      <c r="A352" s="84" t="s">
        <v>206</v>
      </c>
      <c r="B352" s="208" t="s">
        <v>38</v>
      </c>
      <c r="C352" s="209">
        <v>464800</v>
      </c>
      <c r="D352" s="209">
        <v>386600</v>
      </c>
      <c r="E352" s="209">
        <f>D352*1.04</f>
        <v>402064</v>
      </c>
      <c r="F352" s="209">
        <f>E352*1.04</f>
        <v>418146.56</v>
      </c>
      <c r="G352" s="209">
        <f>F352*1.04</f>
        <v>434872.42240000004</v>
      </c>
      <c r="H352" s="11"/>
      <c r="I352" s="11"/>
      <c r="J352" s="11"/>
      <c r="K352" s="11"/>
      <c r="L352" s="11"/>
    </row>
    <row r="353" spans="1:7" ht="30" hidden="1">
      <c r="A353" s="67" t="s">
        <v>47</v>
      </c>
      <c r="B353" s="8"/>
      <c r="C353" s="27"/>
      <c r="D353" s="27"/>
      <c r="E353" s="27"/>
      <c r="F353" s="27"/>
      <c r="G353" s="27"/>
    </row>
    <row r="354" spans="1:7" ht="15.75" hidden="1">
      <c r="A354" s="26" t="s">
        <v>48</v>
      </c>
      <c r="B354" s="8" t="s">
        <v>46</v>
      </c>
      <c r="C354" s="27"/>
      <c r="D354" s="27"/>
      <c r="E354" s="27"/>
      <c r="F354" s="27">
        <v>2960</v>
      </c>
      <c r="G354" s="27"/>
    </row>
    <row r="355" spans="1:7" ht="15.75" hidden="1">
      <c r="A355" s="26" t="s">
        <v>49</v>
      </c>
      <c r="B355" s="8" t="s">
        <v>65</v>
      </c>
      <c r="C355" s="27"/>
      <c r="D355" s="27"/>
      <c r="E355" s="27"/>
      <c r="F355" s="27"/>
      <c r="G355" s="27"/>
    </row>
    <row r="356" spans="1:7" ht="15.75" hidden="1">
      <c r="A356" s="26" t="s">
        <v>50</v>
      </c>
      <c r="B356" s="8" t="s">
        <v>65</v>
      </c>
      <c r="C356" s="27"/>
      <c r="D356" s="27"/>
      <c r="E356" s="27"/>
      <c r="F356" s="27"/>
      <c r="G356" s="27"/>
    </row>
    <row r="357" spans="1:7" ht="15.75" hidden="1">
      <c r="A357" s="26" t="s">
        <v>302</v>
      </c>
      <c r="B357" s="8" t="s">
        <v>303</v>
      </c>
      <c r="C357" s="27"/>
      <c r="D357" s="27"/>
      <c r="E357" s="27"/>
      <c r="F357" s="27"/>
      <c r="G357" s="27"/>
    </row>
    <row r="358" spans="1:7" ht="15.75" hidden="1">
      <c r="A358" s="74" t="s">
        <v>229</v>
      </c>
      <c r="B358" s="8" t="s">
        <v>303</v>
      </c>
      <c r="C358" s="27"/>
      <c r="D358" s="27"/>
      <c r="E358" s="27">
        <v>350</v>
      </c>
      <c r="F358" s="27"/>
      <c r="G358" s="27"/>
    </row>
    <row r="359" spans="1:7" ht="15.75" hidden="1">
      <c r="A359" s="26" t="s">
        <v>51</v>
      </c>
      <c r="B359" s="8" t="s">
        <v>66</v>
      </c>
      <c r="C359" s="27"/>
      <c r="D359" s="27"/>
      <c r="E359" s="209"/>
      <c r="F359" s="209"/>
      <c r="G359" s="209"/>
    </row>
    <row r="360" spans="1:7" ht="15.75" customHeight="1" hidden="1">
      <c r="A360" s="26" t="s">
        <v>52</v>
      </c>
      <c r="B360" s="8" t="s">
        <v>66</v>
      </c>
      <c r="C360" s="27"/>
      <c r="D360" s="27"/>
      <c r="E360" s="27"/>
      <c r="F360" s="27"/>
      <c r="G360" s="27"/>
    </row>
    <row r="361" spans="1:7" ht="15.75" hidden="1">
      <c r="A361" s="26" t="s">
        <v>53</v>
      </c>
      <c r="B361" s="8" t="s">
        <v>67</v>
      </c>
      <c r="C361" s="27"/>
      <c r="D361" s="27"/>
      <c r="E361" s="27"/>
      <c r="F361" s="27"/>
      <c r="G361" s="27"/>
    </row>
    <row r="362" spans="1:7" ht="15.75" hidden="1">
      <c r="A362" s="26" t="s">
        <v>54</v>
      </c>
      <c r="B362" s="8" t="s">
        <v>68</v>
      </c>
      <c r="C362" s="27"/>
      <c r="D362" s="27"/>
      <c r="E362" s="27"/>
      <c r="F362" s="27"/>
      <c r="G362" s="27"/>
    </row>
    <row r="363" spans="1:7" ht="15.75" hidden="1">
      <c r="A363" s="26" t="s">
        <v>205</v>
      </c>
      <c r="B363" s="8" t="s">
        <v>68</v>
      </c>
      <c r="C363" s="27"/>
      <c r="D363" s="27"/>
      <c r="E363" s="27"/>
      <c r="F363" s="27"/>
      <c r="G363" s="27">
        <v>11.1</v>
      </c>
    </row>
    <row r="364" spans="1:7" ht="15.75" hidden="1">
      <c r="A364" s="26" t="s">
        <v>218</v>
      </c>
      <c r="B364" s="8" t="s">
        <v>219</v>
      </c>
      <c r="C364" s="27"/>
      <c r="D364" s="27">
        <v>224.4</v>
      </c>
      <c r="E364" s="27"/>
      <c r="F364" s="27"/>
      <c r="G364" s="27"/>
    </row>
    <row r="365" spans="1:7" ht="15.75" hidden="1">
      <c r="A365" s="26" t="s">
        <v>294</v>
      </c>
      <c r="B365" s="229" t="s">
        <v>327</v>
      </c>
      <c r="C365" s="27"/>
      <c r="D365" s="27"/>
      <c r="E365" s="27">
        <v>3.8</v>
      </c>
      <c r="F365" s="27"/>
      <c r="G365" s="27"/>
    </row>
    <row r="366" spans="1:7" ht="30" hidden="1">
      <c r="A366" s="74" t="s">
        <v>296</v>
      </c>
      <c r="B366" s="8" t="s">
        <v>295</v>
      </c>
      <c r="C366" s="20"/>
      <c r="D366" s="20"/>
      <c r="E366" s="20">
        <v>1.5</v>
      </c>
      <c r="F366" s="27"/>
      <c r="G366" s="27"/>
    </row>
    <row r="367" spans="1:7" ht="30" hidden="1">
      <c r="A367" s="74" t="s">
        <v>297</v>
      </c>
      <c r="B367" s="8" t="s">
        <v>108</v>
      </c>
      <c r="C367" s="20"/>
      <c r="D367" s="20">
        <v>300</v>
      </c>
      <c r="E367" s="20"/>
      <c r="F367" s="27"/>
      <c r="G367" s="27"/>
    </row>
    <row r="368" spans="1:7" ht="30" hidden="1">
      <c r="A368" s="230" t="s">
        <v>298</v>
      </c>
      <c r="B368" s="231" t="s">
        <v>295</v>
      </c>
      <c r="C368" s="61"/>
      <c r="D368" s="61">
        <v>19</v>
      </c>
      <c r="E368" s="61"/>
      <c r="F368" s="27"/>
      <c r="G368" s="27"/>
    </row>
    <row r="369" spans="1:7" ht="30" hidden="1">
      <c r="A369" s="67" t="s">
        <v>55</v>
      </c>
      <c r="B369" s="8"/>
      <c r="C369" s="27"/>
      <c r="D369" s="27"/>
      <c r="E369" s="27"/>
      <c r="F369" s="27"/>
      <c r="G369" s="27"/>
    </row>
    <row r="370" spans="1:7" ht="8.25" customHeight="1" hidden="1">
      <c r="A370" s="26"/>
      <c r="B370" s="8"/>
      <c r="C370" s="27"/>
      <c r="D370" s="27"/>
      <c r="E370" s="27"/>
      <c r="F370" s="27"/>
      <c r="G370" s="27"/>
    </row>
    <row r="371" spans="1:7" ht="15.75" hidden="1">
      <c r="A371" s="55" t="s">
        <v>56</v>
      </c>
      <c r="B371" s="8" t="s">
        <v>64</v>
      </c>
      <c r="C371" s="27">
        <f>C373+C374+C375+C376+C377+C378</f>
        <v>4016</v>
      </c>
      <c r="D371" s="27">
        <f>D373+D374+D375+D376+D377+D378</f>
        <v>4100</v>
      </c>
      <c r="E371" s="27">
        <f>E373+E374+E375+E376+E377+E378</f>
        <v>4200</v>
      </c>
      <c r="F371" s="27">
        <f>F373+F374+F375+F376+F377+F378</f>
        <v>4300</v>
      </c>
      <c r="G371" s="27">
        <f>G373+G374+G375+G376+G377+G378</f>
        <v>4400</v>
      </c>
    </row>
    <row r="372" spans="1:7" ht="15.75" hidden="1">
      <c r="A372" s="26" t="s">
        <v>57</v>
      </c>
      <c r="B372" s="8"/>
      <c r="C372" s="27"/>
      <c r="D372" s="27"/>
      <c r="E372" s="27"/>
      <c r="F372" s="27"/>
      <c r="G372" s="27"/>
    </row>
    <row r="373" spans="1:7" ht="15.75" hidden="1">
      <c r="A373" s="26" t="s">
        <v>58</v>
      </c>
      <c r="B373" s="8" t="s">
        <v>64</v>
      </c>
      <c r="C373" s="27"/>
      <c r="D373" s="27"/>
      <c r="E373" s="27"/>
      <c r="F373" s="27"/>
      <c r="G373" s="27"/>
    </row>
    <row r="374" spans="1:7" ht="15.75" hidden="1">
      <c r="A374" s="26" t="s">
        <v>59</v>
      </c>
      <c r="B374" s="8" t="s">
        <v>64</v>
      </c>
      <c r="C374" s="27"/>
      <c r="D374" s="27"/>
      <c r="E374" s="27"/>
      <c r="F374" s="27"/>
      <c r="G374" s="27"/>
    </row>
    <row r="375" spans="1:7" ht="15.75" hidden="1">
      <c r="A375" s="26" t="s">
        <v>60</v>
      </c>
      <c r="B375" s="8" t="s">
        <v>64</v>
      </c>
      <c r="C375" s="27"/>
      <c r="D375" s="27"/>
      <c r="E375" s="27"/>
      <c r="F375" s="27"/>
      <c r="G375" s="27"/>
    </row>
    <row r="376" spans="1:7" ht="14.25" customHeight="1" hidden="1">
      <c r="A376" s="26" t="s">
        <v>61</v>
      </c>
      <c r="B376" s="8" t="s">
        <v>64</v>
      </c>
      <c r="C376" s="27"/>
      <c r="D376" s="27"/>
      <c r="E376" s="27"/>
      <c r="F376" s="27"/>
      <c r="G376" s="27"/>
    </row>
    <row r="377" spans="1:7" ht="15.75" hidden="1">
      <c r="A377" s="26" t="s">
        <v>63</v>
      </c>
      <c r="B377" s="8" t="s">
        <v>64</v>
      </c>
      <c r="C377" s="27"/>
      <c r="D377" s="27"/>
      <c r="E377" s="27"/>
      <c r="F377" s="27"/>
      <c r="G377" s="27"/>
    </row>
    <row r="378" spans="1:7" ht="13.5" customHeight="1" hidden="1">
      <c r="A378" s="26" t="s">
        <v>62</v>
      </c>
      <c r="B378" s="8" t="s">
        <v>64</v>
      </c>
      <c r="C378" s="20">
        <v>4016</v>
      </c>
      <c r="D378" s="20">
        <v>4100</v>
      </c>
      <c r="E378" s="20">
        <v>4200</v>
      </c>
      <c r="F378" s="63">
        <v>4300</v>
      </c>
      <c r="G378" s="63">
        <v>4400</v>
      </c>
    </row>
    <row r="379" spans="1:7" ht="15.75" hidden="1">
      <c r="A379" s="26"/>
      <c r="B379" s="8"/>
      <c r="C379" s="27"/>
      <c r="D379" s="27"/>
      <c r="E379" s="27"/>
      <c r="F379" s="27"/>
      <c r="G379" s="27"/>
    </row>
    <row r="380" spans="1:7" ht="32.25" customHeight="1" hidden="1">
      <c r="A380" s="55" t="s">
        <v>79</v>
      </c>
      <c r="B380" s="8" t="s">
        <v>69</v>
      </c>
      <c r="C380" s="27"/>
      <c r="D380" s="27"/>
      <c r="E380" s="27"/>
      <c r="F380" s="27"/>
      <c r="G380" s="27"/>
    </row>
    <row r="381" spans="1:7" ht="15.75" hidden="1">
      <c r="A381" s="26"/>
      <c r="B381" s="8"/>
      <c r="C381" s="27"/>
      <c r="D381" s="27"/>
      <c r="E381" s="27"/>
      <c r="F381" s="27"/>
      <c r="G381" s="27"/>
    </row>
    <row r="382" spans="1:7" ht="23.25" customHeight="1" hidden="1">
      <c r="A382" s="55" t="s">
        <v>80</v>
      </c>
      <c r="B382" s="8" t="s">
        <v>69</v>
      </c>
      <c r="C382" s="27"/>
      <c r="D382" s="27"/>
      <c r="E382" s="27"/>
      <c r="F382" s="27"/>
      <c r="G382" s="27"/>
    </row>
    <row r="383" spans="1:7" ht="15.75" hidden="1">
      <c r="A383" s="26"/>
      <c r="B383" s="8"/>
      <c r="C383" s="27"/>
      <c r="D383" s="27"/>
      <c r="E383" s="27"/>
      <c r="F383" s="27"/>
      <c r="G383" s="27"/>
    </row>
    <row r="384" spans="1:7" ht="15.75" hidden="1">
      <c r="A384" s="55" t="s">
        <v>81</v>
      </c>
      <c r="B384" s="8" t="s">
        <v>70</v>
      </c>
      <c r="C384" s="27"/>
      <c r="D384" s="27"/>
      <c r="E384" s="27"/>
      <c r="F384" s="27"/>
      <c r="G384" s="27"/>
    </row>
    <row r="385" spans="1:7" ht="15.75" hidden="1">
      <c r="A385" s="26"/>
      <c r="B385" s="8"/>
      <c r="C385" s="27"/>
      <c r="D385" s="27"/>
      <c r="E385" s="27"/>
      <c r="F385" s="27"/>
      <c r="G385" s="27"/>
    </row>
    <row r="386" spans="1:7" ht="15.75" hidden="1">
      <c r="A386" s="55" t="s">
        <v>82</v>
      </c>
      <c r="B386" s="8" t="s">
        <v>71</v>
      </c>
      <c r="C386" s="27"/>
      <c r="D386" s="27"/>
      <c r="E386" s="27"/>
      <c r="F386" s="27"/>
      <c r="G386" s="27"/>
    </row>
    <row r="387" spans="1:7" ht="15.75" hidden="1">
      <c r="A387" s="26"/>
      <c r="B387" s="8"/>
      <c r="C387" s="27"/>
      <c r="D387" s="27"/>
      <c r="E387" s="27"/>
      <c r="F387" s="27"/>
      <c r="G387" s="27"/>
    </row>
    <row r="388" spans="1:7" ht="15.75" hidden="1">
      <c r="A388" s="55" t="s">
        <v>72</v>
      </c>
      <c r="B388" s="8" t="s">
        <v>68</v>
      </c>
      <c r="C388" s="20">
        <v>12.25</v>
      </c>
      <c r="D388" s="20"/>
      <c r="E388" s="20">
        <v>4.2</v>
      </c>
      <c r="F388" s="63"/>
      <c r="G388" s="65">
        <v>4.4</v>
      </c>
    </row>
    <row r="389" spans="1:7" ht="15.75" hidden="1">
      <c r="A389" s="26" t="s">
        <v>73</v>
      </c>
      <c r="B389" s="8"/>
      <c r="C389" s="27"/>
      <c r="D389" s="27"/>
      <c r="E389" s="27"/>
      <c r="F389" s="27"/>
      <c r="G389" s="27"/>
    </row>
    <row r="390" spans="1:7" ht="15.75" hidden="1">
      <c r="A390" s="26" t="s">
        <v>74</v>
      </c>
      <c r="B390" s="8" t="s">
        <v>68</v>
      </c>
      <c r="C390" s="20">
        <v>12.25</v>
      </c>
      <c r="D390" s="20"/>
      <c r="E390" s="20">
        <v>4.2</v>
      </c>
      <c r="F390" s="63"/>
      <c r="G390" s="65">
        <v>4.4</v>
      </c>
    </row>
    <row r="391" spans="1:7" ht="15.75" hidden="1">
      <c r="A391" s="26" t="s">
        <v>75</v>
      </c>
      <c r="B391" s="8" t="s">
        <v>68</v>
      </c>
      <c r="C391" s="27"/>
      <c r="D391" s="27"/>
      <c r="E391" s="27"/>
      <c r="F391" s="27"/>
      <c r="G391" s="27"/>
    </row>
    <row r="392" spans="1:7" ht="15.75" hidden="1">
      <c r="A392" s="26" t="s">
        <v>76</v>
      </c>
      <c r="B392" s="8" t="s">
        <v>68</v>
      </c>
      <c r="C392" s="27"/>
      <c r="D392" s="27"/>
      <c r="E392" s="27"/>
      <c r="F392" s="27"/>
      <c r="G392" s="27"/>
    </row>
    <row r="393" spans="1:7" ht="17.25" customHeight="1" hidden="1">
      <c r="A393" s="26" t="s">
        <v>77</v>
      </c>
      <c r="B393" s="8" t="s">
        <v>68</v>
      </c>
      <c r="C393" s="27"/>
      <c r="D393" s="27"/>
      <c r="E393" s="27"/>
      <c r="F393" s="27"/>
      <c r="G393" s="27"/>
    </row>
    <row r="394" spans="1:7" ht="15" customHeight="1" hidden="1">
      <c r="A394" s="26" t="s">
        <v>78</v>
      </c>
      <c r="B394" s="8" t="s">
        <v>68</v>
      </c>
      <c r="C394" s="27"/>
      <c r="D394" s="27"/>
      <c r="E394" s="27"/>
      <c r="F394" s="27"/>
      <c r="G394" s="27"/>
    </row>
    <row r="395" spans="1:7" ht="15" customHeight="1" hidden="1">
      <c r="A395" s="26"/>
      <c r="B395" s="8"/>
      <c r="C395" s="24"/>
      <c r="D395" s="24"/>
      <c r="E395" s="24"/>
      <c r="F395" s="24"/>
      <c r="G395" s="24"/>
    </row>
    <row r="396" spans="1:12" s="21" customFormat="1" ht="42.75">
      <c r="A396" s="55" t="s">
        <v>132</v>
      </c>
      <c r="B396" s="66" t="s">
        <v>6</v>
      </c>
      <c r="C396" s="24">
        <v>1312229</v>
      </c>
      <c r="D396" s="24">
        <f>C396*0.54</f>
        <v>708603.66</v>
      </c>
      <c r="E396" s="24">
        <f>D396*0.98</f>
        <v>694431.5868</v>
      </c>
      <c r="F396" s="24">
        <f>E396*0.91</f>
        <v>631932.7439880001</v>
      </c>
      <c r="G396" s="24">
        <f>F396*1.11</f>
        <v>701445.3458266802</v>
      </c>
      <c r="I396" s="10"/>
      <c r="J396" s="10"/>
      <c r="K396" s="10"/>
      <c r="L396" s="10"/>
    </row>
    <row r="397" spans="1:12" s="21" customFormat="1" ht="30.75" customHeight="1">
      <c r="A397" s="246" t="s">
        <v>131</v>
      </c>
      <c r="B397" s="66" t="s">
        <v>8</v>
      </c>
      <c r="C397" s="24">
        <f>C396/C400*100</f>
        <v>14.837681813273452</v>
      </c>
      <c r="D397" s="24">
        <f>D396/D400*100</f>
        <v>7.508093043580474</v>
      </c>
      <c r="E397" s="24">
        <f>E396/E400*100</f>
        <v>6.92085471964324</v>
      </c>
      <c r="F397" s="24">
        <f>F396/F400*100</f>
        <v>5.9864265598544755</v>
      </c>
      <c r="G397" s="24">
        <f>G396/G400*100</f>
        <v>6.291404727766574</v>
      </c>
      <c r="I397" s="10"/>
      <c r="J397" s="10"/>
      <c r="K397" s="10"/>
      <c r="L397" s="10"/>
    </row>
    <row r="398" spans="1:7" s="21" customFormat="1" ht="15.75">
      <c r="A398" s="286" t="s">
        <v>9</v>
      </c>
      <c r="B398" s="287"/>
      <c r="C398" s="287"/>
      <c r="D398" s="287"/>
      <c r="E398" s="287"/>
      <c r="F398" s="287"/>
      <c r="G398" s="288"/>
    </row>
    <row r="399" spans="1:7" s="21" customFormat="1" ht="15.75">
      <c r="A399" s="289"/>
      <c r="B399" s="270"/>
      <c r="C399" s="270"/>
      <c r="D399" s="270"/>
      <c r="E399" s="270"/>
      <c r="F399" s="270"/>
      <c r="G399" s="271"/>
    </row>
    <row r="400" spans="1:12" s="21" customFormat="1" ht="43.5">
      <c r="A400" s="55" t="s">
        <v>320</v>
      </c>
      <c r="B400" s="244" t="s">
        <v>38</v>
      </c>
      <c r="C400" s="24">
        <f>C402+C412+C414+C415+C416+C417+C418+C419+C420+C421+C422+C423+C424+C425+C426+C427+C428+C429</f>
        <v>8843895</v>
      </c>
      <c r="D400" s="24">
        <f>C400+D459-D494</f>
        <v>9437864.66</v>
      </c>
      <c r="E400" s="24">
        <f>D400+E459-E494</f>
        <v>10033899.206539</v>
      </c>
      <c r="F400" s="24">
        <f>E400+F459-F494</f>
        <v>10556092.815466892</v>
      </c>
      <c r="G400" s="24">
        <f>F400+G459-G494</f>
        <v>11149264.372246018</v>
      </c>
      <c r="I400" s="264"/>
      <c r="J400" s="264"/>
      <c r="K400" s="264"/>
      <c r="L400" s="264"/>
    </row>
    <row r="401" spans="1:12" s="21" customFormat="1" ht="45" hidden="1">
      <c r="A401" s="20" t="s">
        <v>89</v>
      </c>
      <c r="B401" s="244"/>
      <c r="C401" s="24"/>
      <c r="D401" s="24"/>
      <c r="E401" s="24"/>
      <c r="F401" s="24"/>
      <c r="G401" s="24"/>
      <c r="I401" s="264"/>
      <c r="J401" s="264"/>
      <c r="K401" s="264"/>
      <c r="L401" s="264"/>
    </row>
    <row r="402" spans="1:12" s="21" customFormat="1" ht="30" hidden="1">
      <c r="A402" s="26" t="s">
        <v>157</v>
      </c>
      <c r="B402" s="244" t="s">
        <v>38</v>
      </c>
      <c r="C402" s="24">
        <v>5673788</v>
      </c>
      <c r="D402" s="24">
        <f>C402+D461-D496</f>
        <v>6094349</v>
      </c>
      <c r="E402" s="24">
        <f>D402+E461-E496</f>
        <v>6494907.3068</v>
      </c>
      <c r="F402" s="24">
        <f>E402+F461-F496</f>
        <v>6863981.450241201</v>
      </c>
      <c r="G402" s="24">
        <f>F402+G461-G496</f>
        <v>7284351.268080515</v>
      </c>
      <c r="I402" s="264"/>
      <c r="J402" s="264"/>
      <c r="K402" s="264"/>
      <c r="L402" s="264"/>
    </row>
    <row r="403" spans="1:12" s="21" customFormat="1" ht="15.75" hidden="1">
      <c r="A403" s="68" t="s">
        <v>259</v>
      </c>
      <c r="B403" s="89" t="s">
        <v>38</v>
      </c>
      <c r="C403" s="90">
        <v>378519</v>
      </c>
      <c r="D403" s="90">
        <v>379000</v>
      </c>
      <c r="E403" s="90">
        <v>379000</v>
      </c>
      <c r="F403" s="90">
        <v>379000</v>
      </c>
      <c r="G403" s="90">
        <v>379000</v>
      </c>
      <c r="I403" s="264"/>
      <c r="J403" s="264"/>
      <c r="K403" s="264"/>
      <c r="L403" s="264"/>
    </row>
    <row r="404" spans="1:12" s="21" customFormat="1" ht="15.75" hidden="1">
      <c r="A404" s="68" t="s">
        <v>226</v>
      </c>
      <c r="B404" s="89" t="s">
        <v>38</v>
      </c>
      <c r="C404" s="90">
        <v>220308</v>
      </c>
      <c r="D404" s="90">
        <v>225300</v>
      </c>
      <c r="E404" s="90">
        <v>230000</v>
      </c>
      <c r="F404" s="90">
        <v>230000</v>
      </c>
      <c r="G404" s="90">
        <v>230000</v>
      </c>
      <c r="I404" s="264"/>
      <c r="J404" s="264"/>
      <c r="K404" s="264"/>
      <c r="L404" s="264"/>
    </row>
    <row r="405" spans="1:12" s="21" customFormat="1" ht="15.75" hidden="1">
      <c r="A405" s="68" t="s">
        <v>200</v>
      </c>
      <c r="B405" s="89" t="s">
        <v>38</v>
      </c>
      <c r="C405" s="40">
        <v>529781</v>
      </c>
      <c r="D405" s="40">
        <v>557781</v>
      </c>
      <c r="E405" s="40">
        <v>590651</v>
      </c>
      <c r="F405" s="40">
        <v>623651</v>
      </c>
      <c r="G405" s="40">
        <v>656651</v>
      </c>
      <c r="I405" s="264"/>
      <c r="J405" s="264"/>
      <c r="K405" s="264"/>
      <c r="L405" s="264"/>
    </row>
    <row r="406" spans="1:12" s="21" customFormat="1" ht="15.75" hidden="1">
      <c r="A406" s="68" t="s">
        <v>261</v>
      </c>
      <c r="B406" s="89" t="s">
        <v>38</v>
      </c>
      <c r="C406" s="90">
        <v>1010476</v>
      </c>
      <c r="D406" s="90">
        <v>1100000</v>
      </c>
      <c r="E406" s="90">
        <v>1200000</v>
      </c>
      <c r="F406" s="90">
        <v>1300000</v>
      </c>
      <c r="G406" s="90">
        <v>1400000</v>
      </c>
      <c r="I406" s="264"/>
      <c r="J406" s="264"/>
      <c r="K406" s="264"/>
      <c r="L406" s="264"/>
    </row>
    <row r="407" spans="1:12" s="21" customFormat="1" ht="15.75" hidden="1">
      <c r="A407" s="68" t="s">
        <v>199</v>
      </c>
      <c r="B407" s="89" t="s">
        <v>38</v>
      </c>
      <c r="C407" s="90">
        <v>1494367</v>
      </c>
      <c r="D407" s="90">
        <v>1606168</v>
      </c>
      <c r="E407" s="90">
        <v>1783108</v>
      </c>
      <c r="F407" s="90">
        <v>1891090</v>
      </c>
      <c r="G407" s="90">
        <v>2028290</v>
      </c>
      <c r="I407" s="264"/>
      <c r="J407" s="264"/>
      <c r="K407" s="264"/>
      <c r="L407" s="264"/>
    </row>
    <row r="408" spans="1:12" s="21" customFormat="1" ht="15.75" hidden="1">
      <c r="A408" s="68" t="s">
        <v>201</v>
      </c>
      <c r="B408" s="89" t="s">
        <v>38</v>
      </c>
      <c r="C408" s="90">
        <v>781459</v>
      </c>
      <c r="D408" s="90">
        <v>790130</v>
      </c>
      <c r="E408" s="90">
        <v>800130</v>
      </c>
      <c r="F408" s="90">
        <v>800150</v>
      </c>
      <c r="G408" s="90">
        <v>800200</v>
      </c>
      <c r="I408" s="264"/>
      <c r="J408" s="264"/>
      <c r="K408" s="264"/>
      <c r="L408" s="264"/>
    </row>
    <row r="409" spans="1:12" s="21" customFormat="1" ht="15.75" hidden="1">
      <c r="A409" s="68" t="s">
        <v>264</v>
      </c>
      <c r="B409" s="89" t="s">
        <v>38</v>
      </c>
      <c r="C409" s="90">
        <v>18987</v>
      </c>
      <c r="D409" s="90">
        <v>19687</v>
      </c>
      <c r="E409" s="90">
        <v>20487</v>
      </c>
      <c r="F409" s="90">
        <v>21387</v>
      </c>
      <c r="G409" s="90">
        <v>22387</v>
      </c>
      <c r="I409" s="264"/>
      <c r="J409" s="264"/>
      <c r="K409" s="264"/>
      <c r="L409" s="264"/>
    </row>
    <row r="410" spans="1:12" s="21" customFormat="1" ht="15.75" hidden="1">
      <c r="A410" s="68" t="s">
        <v>224</v>
      </c>
      <c r="B410" s="89" t="s">
        <v>38</v>
      </c>
      <c r="C410" s="90">
        <v>634468</v>
      </c>
      <c r="D410" s="90">
        <v>720204</v>
      </c>
      <c r="E410" s="90">
        <v>723634</v>
      </c>
      <c r="F410" s="90">
        <v>726964</v>
      </c>
      <c r="G410" s="90">
        <v>730213</v>
      </c>
      <c r="I410" s="264"/>
      <c r="J410" s="264"/>
      <c r="K410" s="264"/>
      <c r="L410" s="264"/>
    </row>
    <row r="411" spans="1:12" s="21" customFormat="1" ht="33" customHeight="1" hidden="1">
      <c r="A411" s="172" t="s">
        <v>230</v>
      </c>
      <c r="B411" s="89" t="s">
        <v>38</v>
      </c>
      <c r="C411" s="90">
        <v>196090</v>
      </c>
      <c r="D411" s="90">
        <v>205000</v>
      </c>
      <c r="E411" s="90">
        <v>202000</v>
      </c>
      <c r="F411" s="90">
        <v>203000</v>
      </c>
      <c r="G411" s="90">
        <v>204000</v>
      </c>
      <c r="I411" s="264"/>
      <c r="J411" s="264"/>
      <c r="K411" s="264"/>
      <c r="L411" s="264"/>
    </row>
    <row r="412" spans="1:12" s="21" customFormat="1" ht="15.75" hidden="1">
      <c r="A412" s="26" t="s">
        <v>158</v>
      </c>
      <c r="B412" s="244" t="s">
        <v>38</v>
      </c>
      <c r="C412" s="24">
        <v>2284394</v>
      </c>
      <c r="D412" s="24">
        <f>C412+D475-D509</f>
        <v>2386212.197</v>
      </c>
      <c r="E412" s="24">
        <f>D412+E475-E509</f>
        <v>2496900.327139</v>
      </c>
      <c r="F412" s="24">
        <f>E412+F475-F509</f>
        <v>2617220.944600093</v>
      </c>
      <c r="G412" s="24">
        <f>F412+G475-G509</f>
        <v>2748757.419485068</v>
      </c>
      <c r="I412" s="264"/>
      <c r="J412" s="264"/>
      <c r="K412" s="264"/>
      <c r="L412" s="264"/>
    </row>
    <row r="413" spans="1:12" s="21" customFormat="1" ht="15.75" hidden="1">
      <c r="A413" s="84" t="s">
        <v>185</v>
      </c>
      <c r="B413" s="89" t="s">
        <v>38</v>
      </c>
      <c r="C413" s="68">
        <v>2190760</v>
      </c>
      <c r="D413" s="68">
        <v>2280510</v>
      </c>
      <c r="E413" s="68">
        <v>2377250</v>
      </c>
      <c r="F413" s="234">
        <v>2446970</v>
      </c>
      <c r="G413" s="234">
        <v>2516690</v>
      </c>
      <c r="I413" s="264"/>
      <c r="J413" s="264"/>
      <c r="K413" s="264"/>
      <c r="L413" s="264"/>
    </row>
    <row r="414" spans="1:12" s="21" customFormat="1" ht="45" hidden="1">
      <c r="A414" s="26" t="s">
        <v>173</v>
      </c>
      <c r="B414" s="244" t="s">
        <v>38</v>
      </c>
      <c r="C414" s="24">
        <v>0</v>
      </c>
      <c r="D414" s="24">
        <v>0</v>
      </c>
      <c r="E414" s="24">
        <f aca="true" t="shared" si="2" ref="E414:G419">D414+E478-E511</f>
        <v>0</v>
      </c>
      <c r="F414" s="24">
        <f t="shared" si="2"/>
        <v>0</v>
      </c>
      <c r="G414" s="24">
        <f t="shared" si="2"/>
        <v>0</v>
      </c>
      <c r="I414" s="264"/>
      <c r="J414" s="264"/>
      <c r="K414" s="264"/>
      <c r="L414" s="264"/>
    </row>
    <row r="415" spans="1:12" s="21" customFormat="1" ht="60" hidden="1">
      <c r="A415" s="20" t="s">
        <v>172</v>
      </c>
      <c r="B415" s="244" t="s">
        <v>38</v>
      </c>
      <c r="C415" s="24">
        <v>4597</v>
      </c>
      <c r="D415" s="24">
        <f>C415+D479-D512</f>
        <v>4597</v>
      </c>
      <c r="E415" s="24">
        <f t="shared" si="2"/>
        <v>4597</v>
      </c>
      <c r="F415" s="24">
        <f t="shared" si="2"/>
        <v>4597</v>
      </c>
      <c r="G415" s="24">
        <f t="shared" si="2"/>
        <v>4597</v>
      </c>
      <c r="I415" s="264"/>
      <c r="J415" s="264"/>
      <c r="K415" s="264"/>
      <c r="L415" s="264"/>
    </row>
    <row r="416" spans="1:12" s="21" customFormat="1" ht="15.75" hidden="1">
      <c r="A416" s="26" t="s">
        <v>159</v>
      </c>
      <c r="B416" s="244" t="s">
        <v>38</v>
      </c>
      <c r="C416" s="24">
        <v>445</v>
      </c>
      <c r="D416" s="24">
        <f>C416+D480-D513</f>
        <v>445</v>
      </c>
      <c r="E416" s="24">
        <f t="shared" si="2"/>
        <v>445</v>
      </c>
      <c r="F416" s="24">
        <f t="shared" si="2"/>
        <v>445</v>
      </c>
      <c r="G416" s="24">
        <f t="shared" si="2"/>
        <v>445</v>
      </c>
      <c r="I416" s="264"/>
      <c r="J416" s="264"/>
      <c r="K416" s="264"/>
      <c r="L416" s="264"/>
    </row>
    <row r="417" spans="1:12" s="21" customFormat="1" ht="45" hidden="1">
      <c r="A417" s="26" t="s">
        <v>160</v>
      </c>
      <c r="B417" s="244" t="s">
        <v>38</v>
      </c>
      <c r="C417" s="24">
        <v>46492</v>
      </c>
      <c r="D417" s="24">
        <f>C417+D481-D514</f>
        <v>60576.003</v>
      </c>
      <c r="E417" s="24">
        <f t="shared" si="2"/>
        <v>106012.8126</v>
      </c>
      <c r="F417" s="24">
        <f t="shared" si="2"/>
        <v>121226.46062560001</v>
      </c>
      <c r="G417" s="24">
        <f t="shared" si="2"/>
        <v>144346.92468043522</v>
      </c>
      <c r="I417" s="264"/>
      <c r="J417" s="264"/>
      <c r="K417" s="264"/>
      <c r="L417" s="264"/>
    </row>
    <row r="418" spans="1:12" s="21" customFormat="1" ht="45" hidden="1">
      <c r="A418" s="20" t="s">
        <v>162</v>
      </c>
      <c r="B418" s="244" t="s">
        <v>38</v>
      </c>
      <c r="C418" s="24">
        <v>1463</v>
      </c>
      <c r="D418" s="24">
        <f>C418+D482-D515</f>
        <v>1463</v>
      </c>
      <c r="E418" s="24">
        <f t="shared" si="2"/>
        <v>1463</v>
      </c>
      <c r="F418" s="24">
        <f t="shared" si="2"/>
        <v>1463</v>
      </c>
      <c r="G418" s="24">
        <f t="shared" si="2"/>
        <v>1463</v>
      </c>
      <c r="I418" s="264"/>
      <c r="J418" s="264"/>
      <c r="K418" s="264"/>
      <c r="L418" s="264"/>
    </row>
    <row r="419" spans="1:12" s="21" customFormat="1" ht="15.75" hidden="1">
      <c r="A419" s="26" t="s">
        <v>161</v>
      </c>
      <c r="B419" s="244" t="s">
        <v>38</v>
      </c>
      <c r="C419" s="24">
        <v>62071</v>
      </c>
      <c r="D419" s="24">
        <f>C419+D483-D516</f>
        <v>62071</v>
      </c>
      <c r="E419" s="24">
        <f t="shared" si="2"/>
        <v>62071</v>
      </c>
      <c r="F419" s="24">
        <f t="shared" si="2"/>
        <v>62071</v>
      </c>
      <c r="G419" s="24">
        <f t="shared" si="2"/>
        <v>62071</v>
      </c>
      <c r="I419" s="264"/>
      <c r="J419" s="264"/>
      <c r="K419" s="264"/>
      <c r="L419" s="264"/>
    </row>
    <row r="420" spans="1:12" s="21" customFormat="1" ht="30" hidden="1">
      <c r="A420" s="26" t="s">
        <v>163</v>
      </c>
      <c r="B420" s="244" t="s">
        <v>38</v>
      </c>
      <c r="C420" s="24"/>
      <c r="D420" s="24"/>
      <c r="E420" s="24"/>
      <c r="F420" s="24"/>
      <c r="G420" s="24"/>
      <c r="I420" s="264"/>
      <c r="J420" s="264"/>
      <c r="K420" s="264"/>
      <c r="L420" s="264"/>
    </row>
    <row r="421" spans="1:12" s="21" customFormat="1" ht="30" hidden="1">
      <c r="A421" s="20" t="s">
        <v>164</v>
      </c>
      <c r="B421" s="244" t="s">
        <v>38</v>
      </c>
      <c r="C421" s="24"/>
      <c r="D421" s="24"/>
      <c r="E421" s="24"/>
      <c r="F421" s="24"/>
      <c r="G421" s="24"/>
      <c r="I421" s="264"/>
      <c r="J421" s="264"/>
      <c r="K421" s="264"/>
      <c r="L421" s="264"/>
    </row>
    <row r="422" spans="1:12" s="21" customFormat="1" ht="30" hidden="1">
      <c r="A422" s="26" t="s">
        <v>165</v>
      </c>
      <c r="B422" s="244" t="s">
        <v>38</v>
      </c>
      <c r="C422" s="24">
        <v>91148</v>
      </c>
      <c r="D422" s="24">
        <f aca="true" t="shared" si="3" ref="D422:G423">C422+D486-D519</f>
        <v>91148</v>
      </c>
      <c r="E422" s="24">
        <f t="shared" si="3"/>
        <v>91148</v>
      </c>
      <c r="F422" s="24">
        <f t="shared" si="3"/>
        <v>91148</v>
      </c>
      <c r="G422" s="24">
        <f t="shared" si="3"/>
        <v>91148</v>
      </c>
      <c r="I422" s="264"/>
      <c r="J422" s="264"/>
      <c r="K422" s="264"/>
      <c r="L422" s="264"/>
    </row>
    <row r="423" spans="1:12" s="21" customFormat="1" ht="30" hidden="1">
      <c r="A423" s="20" t="s">
        <v>174</v>
      </c>
      <c r="B423" s="244" t="s">
        <v>38</v>
      </c>
      <c r="C423" s="24"/>
      <c r="D423" s="24">
        <f t="shared" si="3"/>
        <v>0</v>
      </c>
      <c r="E423" s="24">
        <f t="shared" si="3"/>
        <v>0</v>
      </c>
      <c r="F423" s="24">
        <f t="shared" si="3"/>
        <v>0</v>
      </c>
      <c r="G423" s="24">
        <f t="shared" si="3"/>
        <v>0</v>
      </c>
      <c r="I423" s="264"/>
      <c r="J423" s="264"/>
      <c r="K423" s="264"/>
      <c r="L423" s="264"/>
    </row>
    <row r="424" spans="1:12" s="21" customFormat="1" ht="45" hidden="1">
      <c r="A424" s="26" t="s">
        <v>166</v>
      </c>
      <c r="B424" s="244" t="s">
        <v>38</v>
      </c>
      <c r="C424" s="24"/>
      <c r="D424" s="24"/>
      <c r="E424" s="24"/>
      <c r="F424" s="24"/>
      <c r="G424" s="24"/>
      <c r="I424" s="264"/>
      <c r="J424" s="264"/>
      <c r="K424" s="264"/>
      <c r="L424" s="264"/>
    </row>
    <row r="425" spans="1:12" s="21" customFormat="1" ht="45" hidden="1">
      <c r="A425" s="20" t="s">
        <v>167</v>
      </c>
      <c r="B425" s="66" t="s">
        <v>38</v>
      </c>
      <c r="C425" s="24">
        <v>474812</v>
      </c>
      <c r="D425" s="24">
        <f>C425+D489-D522</f>
        <v>518726.1</v>
      </c>
      <c r="E425" s="24">
        <f>D425+E489-E522</f>
        <v>543982.4</v>
      </c>
      <c r="F425" s="24">
        <f>E425+F489-F522</f>
        <v>547053.6</v>
      </c>
      <c r="G425" s="24">
        <f>F425+G489-G522</f>
        <v>550248.4</v>
      </c>
      <c r="I425" s="264"/>
      <c r="J425" s="264"/>
      <c r="K425" s="264"/>
      <c r="L425" s="264"/>
    </row>
    <row r="426" spans="1:12" s="21" customFormat="1" ht="15.75" hidden="1">
      <c r="A426" s="26" t="s">
        <v>168</v>
      </c>
      <c r="B426" s="66" t="s">
        <v>38</v>
      </c>
      <c r="C426" s="24">
        <v>172642</v>
      </c>
      <c r="D426" s="24">
        <v>486154</v>
      </c>
      <c r="E426" s="24">
        <v>512249</v>
      </c>
      <c r="F426" s="24">
        <v>539121</v>
      </c>
      <c r="G426" s="24">
        <v>566799</v>
      </c>
      <c r="I426" s="264"/>
      <c r="J426" s="264"/>
      <c r="K426" s="264"/>
      <c r="L426" s="264"/>
    </row>
    <row r="427" spans="1:12" s="21" customFormat="1" ht="45" hidden="1">
      <c r="A427" s="26" t="s">
        <v>169</v>
      </c>
      <c r="B427" s="66" t="s">
        <v>38</v>
      </c>
      <c r="C427" s="24">
        <v>29169</v>
      </c>
      <c r="D427" s="24">
        <f>C427+D491-D524</f>
        <v>29069.36</v>
      </c>
      <c r="E427" s="24">
        <f>D427+E491-E524</f>
        <v>29069.36</v>
      </c>
      <c r="F427" s="24">
        <f>E427+F491-F524</f>
        <v>29069.36</v>
      </c>
      <c r="G427" s="24">
        <f>F427+G491-G524</f>
        <v>29069.36</v>
      </c>
      <c r="I427" s="264"/>
      <c r="J427" s="264"/>
      <c r="K427" s="264"/>
      <c r="L427" s="264"/>
    </row>
    <row r="428" spans="1:12" s="21" customFormat="1" ht="45" hidden="1">
      <c r="A428" s="26" t="s">
        <v>170</v>
      </c>
      <c r="B428" s="66" t="s">
        <v>38</v>
      </c>
      <c r="C428" s="24"/>
      <c r="D428" s="24"/>
      <c r="E428" s="24"/>
      <c r="F428" s="24"/>
      <c r="G428" s="24"/>
      <c r="I428" s="264"/>
      <c r="J428" s="264"/>
      <c r="K428" s="264"/>
      <c r="L428" s="264"/>
    </row>
    <row r="429" spans="1:12" s="21" customFormat="1" ht="30" hidden="1">
      <c r="A429" s="20" t="s">
        <v>171</v>
      </c>
      <c r="B429" s="66" t="s">
        <v>38</v>
      </c>
      <c r="C429" s="24">
        <v>2874</v>
      </c>
      <c r="D429" s="24">
        <f>C429+D493-D527</f>
        <v>2874</v>
      </c>
      <c r="E429" s="24">
        <f>D429+E493-E527</f>
        <v>2874</v>
      </c>
      <c r="F429" s="24">
        <f>E429+F493-F527</f>
        <v>2874</v>
      </c>
      <c r="G429" s="24">
        <f>F429+G493-G527</f>
        <v>2874</v>
      </c>
      <c r="I429" s="264"/>
      <c r="J429" s="264"/>
      <c r="K429" s="264"/>
      <c r="L429" s="264"/>
    </row>
    <row r="430" spans="1:12" s="21" customFormat="1" ht="30.75" customHeight="1">
      <c r="A430" s="88" t="s">
        <v>102</v>
      </c>
      <c r="B430" s="244" t="s">
        <v>38</v>
      </c>
      <c r="C430" s="24">
        <f>C432+C440+C441+C443+C444+C445+C446+C447+C448+C449+C450+C451+C452+C453+C454+C455+C456+C457+C458</f>
        <v>5032286</v>
      </c>
      <c r="D430" s="24">
        <f>C430+D459-D494-D528</f>
        <v>4948918.48</v>
      </c>
      <c r="E430" s="24">
        <f>D430+E459-E494-E528</f>
        <v>4842862.157219</v>
      </c>
      <c r="F430" s="24">
        <f>E430+F459-F494-F528</f>
        <v>4646401.245596012</v>
      </c>
      <c r="G430" s="24">
        <f>F430+G459-G494-G528</f>
        <v>4478813.4207675345</v>
      </c>
      <c r="I430" s="264"/>
      <c r="J430" s="264"/>
      <c r="K430" s="264"/>
      <c r="L430" s="264"/>
    </row>
    <row r="431" spans="1:12" s="21" customFormat="1" ht="30.75" customHeight="1" hidden="1">
      <c r="A431" s="20" t="s">
        <v>89</v>
      </c>
      <c r="B431" s="244"/>
      <c r="C431" s="24"/>
      <c r="D431" s="24"/>
      <c r="E431" s="24"/>
      <c r="F431" s="24"/>
      <c r="G431" s="24"/>
      <c r="I431" s="264"/>
      <c r="J431" s="264"/>
      <c r="K431" s="264"/>
      <c r="L431" s="264"/>
    </row>
    <row r="432" spans="1:12" s="21" customFormat="1" ht="30" hidden="1">
      <c r="A432" s="26" t="s">
        <v>157</v>
      </c>
      <c r="B432" s="244" t="s">
        <v>38</v>
      </c>
      <c r="C432" s="24">
        <v>3376552</v>
      </c>
      <c r="D432" s="24">
        <f>C432+D461-D496-D530</f>
        <v>3256738.7600000002</v>
      </c>
      <c r="E432" s="24">
        <f>D432+E461-E496-E530</f>
        <v>3096388.6056800005</v>
      </c>
      <c r="F432" s="24">
        <f>E432+F461-F496-F530</f>
        <v>2891092.48493432</v>
      </c>
      <c r="G432" s="24">
        <f>F432+G461-G496-G530</f>
        <v>2696886.120093673</v>
      </c>
      <c r="I432" s="264"/>
      <c r="J432" s="264"/>
      <c r="K432" s="264"/>
      <c r="L432" s="264"/>
    </row>
    <row r="433" spans="1:12" s="21" customFormat="1" ht="15.75" hidden="1">
      <c r="A433" s="172" t="s">
        <v>259</v>
      </c>
      <c r="B433" s="89" t="s">
        <v>38</v>
      </c>
      <c r="C433" s="90">
        <v>200654</v>
      </c>
      <c r="D433" s="90">
        <v>200600</v>
      </c>
      <c r="E433" s="90">
        <v>200605</v>
      </c>
      <c r="F433" s="90">
        <v>200610</v>
      </c>
      <c r="G433" s="90">
        <v>200620</v>
      </c>
      <c r="I433" s="264"/>
      <c r="J433" s="264"/>
      <c r="K433" s="264"/>
      <c r="L433" s="264"/>
    </row>
    <row r="434" spans="1:12" s="21" customFormat="1" ht="15.75" hidden="1">
      <c r="A434" s="172" t="s">
        <v>200</v>
      </c>
      <c r="B434" s="89" t="s">
        <v>38</v>
      </c>
      <c r="C434" s="40">
        <v>291831</v>
      </c>
      <c r="D434" s="40">
        <v>299876</v>
      </c>
      <c r="E434" s="40">
        <v>312768</v>
      </c>
      <c r="F434" s="40">
        <v>324768</v>
      </c>
      <c r="G434" s="40">
        <v>335768</v>
      </c>
      <c r="I434" s="264"/>
      <c r="J434" s="264"/>
      <c r="K434" s="264"/>
      <c r="L434" s="264"/>
    </row>
    <row r="435" spans="1:12" s="21" customFormat="1" ht="15.75" hidden="1">
      <c r="A435" s="172" t="s">
        <v>199</v>
      </c>
      <c r="B435" s="89" t="s">
        <v>38</v>
      </c>
      <c r="C435" s="90">
        <v>1067440</v>
      </c>
      <c r="D435" s="90">
        <v>1075735</v>
      </c>
      <c r="E435" s="90">
        <v>1140375</v>
      </c>
      <c r="F435" s="90">
        <v>1125257</v>
      </c>
      <c r="G435" s="90">
        <v>1137457</v>
      </c>
      <c r="I435" s="264"/>
      <c r="J435" s="264"/>
      <c r="K435" s="264"/>
      <c r="L435" s="264"/>
    </row>
    <row r="436" spans="1:12" s="21" customFormat="1" ht="15.75" hidden="1">
      <c r="A436" s="172" t="s">
        <v>201</v>
      </c>
      <c r="B436" s="89" t="s">
        <v>38</v>
      </c>
      <c r="C436" s="90">
        <v>461936</v>
      </c>
      <c r="D436" s="90">
        <v>466176</v>
      </c>
      <c r="E436" s="90">
        <v>472076</v>
      </c>
      <c r="F436" s="90">
        <v>472088</v>
      </c>
      <c r="G436" s="90">
        <v>472118</v>
      </c>
      <c r="I436" s="264"/>
      <c r="J436" s="264"/>
      <c r="K436" s="264"/>
      <c r="L436" s="264"/>
    </row>
    <row r="437" spans="1:12" s="21" customFormat="1" ht="15.75" hidden="1">
      <c r="A437" s="172" t="s">
        <v>264</v>
      </c>
      <c r="B437" s="89" t="s">
        <v>38</v>
      </c>
      <c r="C437" s="90">
        <v>8293</v>
      </c>
      <c r="D437" s="90">
        <v>9000</v>
      </c>
      <c r="E437" s="90">
        <v>9000</v>
      </c>
      <c r="F437" s="90">
        <v>9500</v>
      </c>
      <c r="G437" s="90">
        <v>9500</v>
      </c>
      <c r="I437" s="264"/>
      <c r="J437" s="264"/>
      <c r="K437" s="264"/>
      <c r="L437" s="264"/>
    </row>
    <row r="438" spans="1:12" s="21" customFormat="1" ht="15.75" hidden="1">
      <c r="A438" s="172" t="s">
        <v>224</v>
      </c>
      <c r="B438" s="89" t="s">
        <v>38</v>
      </c>
      <c r="C438" s="90">
        <v>360434</v>
      </c>
      <c r="D438" s="90">
        <v>412170</v>
      </c>
      <c r="E438" s="90">
        <v>381600</v>
      </c>
      <c r="F438" s="90">
        <v>350930</v>
      </c>
      <c r="G438" s="90">
        <v>320179</v>
      </c>
      <c r="I438" s="264"/>
      <c r="J438" s="264"/>
      <c r="K438" s="264"/>
      <c r="L438" s="264"/>
    </row>
    <row r="439" spans="1:12" s="21" customFormat="1" ht="15.75" hidden="1">
      <c r="A439" s="172" t="s">
        <v>261</v>
      </c>
      <c r="B439" s="89" t="s">
        <v>38</v>
      </c>
      <c r="C439" s="90">
        <v>311198</v>
      </c>
      <c r="D439" s="90">
        <v>355000</v>
      </c>
      <c r="E439" s="90">
        <v>400000</v>
      </c>
      <c r="F439" s="90">
        <v>450000</v>
      </c>
      <c r="G439" s="90">
        <v>500000</v>
      </c>
      <c r="I439" s="264"/>
      <c r="J439" s="264"/>
      <c r="K439" s="264"/>
      <c r="L439" s="264"/>
    </row>
    <row r="440" spans="1:12" s="21" customFormat="1" ht="27.75" customHeight="1" hidden="1">
      <c r="A440" s="26" t="s">
        <v>175</v>
      </c>
      <c r="B440" s="244" t="s">
        <v>38</v>
      </c>
      <c r="C440" s="24">
        <v>0</v>
      </c>
      <c r="D440" s="24">
        <f>C440+D474-D507-D543</f>
        <v>0</v>
      </c>
      <c r="E440" s="24">
        <f>D440+E474-E507-E543</f>
        <v>0</v>
      </c>
      <c r="F440" s="24">
        <f>E440+F474-F507-F543</f>
        <v>0</v>
      </c>
      <c r="G440" s="24">
        <f>F440+G474-G507-G543</f>
        <v>0</v>
      </c>
      <c r="I440" s="264"/>
      <c r="J440" s="264"/>
      <c r="K440" s="264"/>
      <c r="L440" s="264"/>
    </row>
    <row r="441" spans="1:12" s="21" customFormat="1" ht="15.75" hidden="1">
      <c r="A441" s="26" t="s">
        <v>158</v>
      </c>
      <c r="B441" s="244" t="s">
        <v>38</v>
      </c>
      <c r="C441" s="24">
        <v>1284476</v>
      </c>
      <c r="D441" s="24">
        <f>C441+D475-D509-D544</f>
        <v>1264845.257</v>
      </c>
      <c r="E441" s="24">
        <f>D441+E475-E509-E544</f>
        <v>1250440.978939</v>
      </c>
      <c r="F441" s="24">
        <f>E441+F475-F509-F544</f>
        <v>1243167.340036093</v>
      </c>
      <c r="G441" s="24">
        <f>F441+G475-G509-G544</f>
        <v>1245833.6159934276</v>
      </c>
      <c r="I441" s="264"/>
      <c r="J441" s="264"/>
      <c r="K441" s="264"/>
      <c r="L441" s="264"/>
    </row>
    <row r="442" spans="1:12" s="21" customFormat="1" ht="15.75" hidden="1">
      <c r="A442" s="84" t="s">
        <v>185</v>
      </c>
      <c r="B442" s="89" t="s">
        <v>38</v>
      </c>
      <c r="C442" s="68">
        <v>1766235</v>
      </c>
      <c r="D442" s="68">
        <v>1762235</v>
      </c>
      <c r="E442" s="68">
        <v>1735235</v>
      </c>
      <c r="F442" s="234">
        <v>1706235</v>
      </c>
      <c r="G442" s="234">
        <v>1676235</v>
      </c>
      <c r="I442" s="264"/>
      <c r="J442" s="264"/>
      <c r="K442" s="264"/>
      <c r="L442" s="264"/>
    </row>
    <row r="443" spans="1:12" s="21" customFormat="1" ht="45" hidden="1">
      <c r="A443" s="26" t="s">
        <v>173</v>
      </c>
      <c r="B443" s="244" t="s">
        <v>38</v>
      </c>
      <c r="C443" s="24">
        <v>0</v>
      </c>
      <c r="D443" s="24">
        <f aca="true" t="shared" si="4" ref="D443:G448">C443+D478-D511-D546</f>
        <v>0</v>
      </c>
      <c r="E443" s="24">
        <f t="shared" si="4"/>
        <v>0</v>
      </c>
      <c r="F443" s="24">
        <f t="shared" si="4"/>
        <v>0</v>
      </c>
      <c r="G443" s="24">
        <f t="shared" si="4"/>
        <v>0</v>
      </c>
      <c r="I443" s="264"/>
      <c r="J443" s="264"/>
      <c r="K443" s="264"/>
      <c r="L443" s="264"/>
    </row>
    <row r="444" spans="1:12" s="21" customFormat="1" ht="60" hidden="1">
      <c r="A444" s="20" t="s">
        <v>172</v>
      </c>
      <c r="B444" s="244" t="s">
        <v>38</v>
      </c>
      <c r="C444" s="24">
        <v>236</v>
      </c>
      <c r="D444" s="24">
        <f t="shared" si="4"/>
        <v>236</v>
      </c>
      <c r="E444" s="24">
        <f t="shared" si="4"/>
        <v>236</v>
      </c>
      <c r="F444" s="24">
        <f t="shared" si="4"/>
        <v>236</v>
      </c>
      <c r="G444" s="24">
        <f t="shared" si="4"/>
        <v>236</v>
      </c>
      <c r="I444" s="264"/>
      <c r="J444" s="264"/>
      <c r="K444" s="264"/>
      <c r="L444" s="264"/>
    </row>
    <row r="445" spans="1:12" s="21" customFormat="1" ht="15.75" hidden="1">
      <c r="A445" s="26" t="s">
        <v>159</v>
      </c>
      <c r="B445" s="244" t="s">
        <v>38</v>
      </c>
      <c r="C445" s="24">
        <v>0</v>
      </c>
      <c r="D445" s="24">
        <f t="shared" si="4"/>
        <v>0</v>
      </c>
      <c r="E445" s="24">
        <f t="shared" si="4"/>
        <v>0</v>
      </c>
      <c r="F445" s="24">
        <f t="shared" si="4"/>
        <v>0</v>
      </c>
      <c r="G445" s="24">
        <f t="shared" si="4"/>
        <v>0</v>
      </c>
      <c r="I445" s="264"/>
      <c r="J445" s="264"/>
      <c r="K445" s="264"/>
      <c r="L445" s="264"/>
    </row>
    <row r="446" spans="1:12" s="21" customFormat="1" ht="45" hidden="1">
      <c r="A446" s="26" t="s">
        <v>160</v>
      </c>
      <c r="B446" s="244" t="s">
        <v>38</v>
      </c>
      <c r="C446" s="24">
        <v>24625</v>
      </c>
      <c r="D446" s="24">
        <f t="shared" si="4"/>
        <v>38709.003</v>
      </c>
      <c r="E446" s="24">
        <f t="shared" si="4"/>
        <v>84145.8126</v>
      </c>
      <c r="F446" s="24">
        <f t="shared" si="4"/>
        <v>99359.46062560001</v>
      </c>
      <c r="G446" s="24">
        <f t="shared" si="4"/>
        <v>122479.92468043522</v>
      </c>
      <c r="I446" s="264"/>
      <c r="J446" s="264"/>
      <c r="K446" s="264"/>
      <c r="L446" s="264"/>
    </row>
    <row r="447" spans="1:12" s="21" customFormat="1" ht="45" hidden="1">
      <c r="A447" s="20" t="s">
        <v>162</v>
      </c>
      <c r="B447" s="244" t="s">
        <v>38</v>
      </c>
      <c r="C447" s="24">
        <v>636</v>
      </c>
      <c r="D447" s="24">
        <f t="shared" si="4"/>
        <v>636</v>
      </c>
      <c r="E447" s="24">
        <f t="shared" si="4"/>
        <v>636</v>
      </c>
      <c r="F447" s="24">
        <f t="shared" si="4"/>
        <v>636</v>
      </c>
      <c r="G447" s="24">
        <f t="shared" si="4"/>
        <v>636</v>
      </c>
      <c r="I447" s="264"/>
      <c r="J447" s="264"/>
      <c r="K447" s="264"/>
      <c r="L447" s="264"/>
    </row>
    <row r="448" spans="1:12" s="21" customFormat="1" ht="15.75" hidden="1">
      <c r="A448" s="26" t="s">
        <v>161</v>
      </c>
      <c r="B448" s="244" t="s">
        <v>38</v>
      </c>
      <c r="C448" s="24">
        <v>13231</v>
      </c>
      <c r="D448" s="24">
        <f t="shared" si="4"/>
        <v>13231</v>
      </c>
      <c r="E448" s="24">
        <f t="shared" si="4"/>
        <v>13231</v>
      </c>
      <c r="F448" s="24">
        <f t="shared" si="4"/>
        <v>13231</v>
      </c>
      <c r="G448" s="24">
        <f t="shared" si="4"/>
        <v>13231</v>
      </c>
      <c r="I448" s="264"/>
      <c r="J448" s="264"/>
      <c r="K448" s="264"/>
      <c r="L448" s="264"/>
    </row>
    <row r="449" spans="1:12" s="21" customFormat="1" ht="30" hidden="1">
      <c r="A449" s="26" t="s">
        <v>163</v>
      </c>
      <c r="B449" s="244" t="s">
        <v>38</v>
      </c>
      <c r="C449" s="24"/>
      <c r="D449" s="24"/>
      <c r="E449" s="24"/>
      <c r="F449" s="24"/>
      <c r="G449" s="24"/>
      <c r="I449" s="264"/>
      <c r="J449" s="264"/>
      <c r="K449" s="264"/>
      <c r="L449" s="264"/>
    </row>
    <row r="450" spans="1:12" s="21" customFormat="1" ht="30" hidden="1">
      <c r="A450" s="20" t="s">
        <v>164</v>
      </c>
      <c r="B450" s="244" t="s">
        <v>38</v>
      </c>
      <c r="C450" s="24"/>
      <c r="D450" s="24"/>
      <c r="E450" s="24"/>
      <c r="F450" s="24"/>
      <c r="G450" s="24"/>
      <c r="I450" s="264"/>
      <c r="J450" s="264"/>
      <c r="K450" s="264"/>
      <c r="L450" s="264"/>
    </row>
    <row r="451" spans="1:12" s="21" customFormat="1" ht="30" hidden="1">
      <c r="A451" s="26" t="s">
        <v>165</v>
      </c>
      <c r="B451" s="244" t="s">
        <v>38</v>
      </c>
      <c r="C451" s="24">
        <v>65548</v>
      </c>
      <c r="D451" s="24">
        <f>C451+D486-D519-D554</f>
        <v>65548</v>
      </c>
      <c r="E451" s="24">
        <f>D451+E486-E519-E554</f>
        <v>65548</v>
      </c>
      <c r="F451" s="24">
        <f>E451+F486-F519-F554</f>
        <v>65548</v>
      </c>
      <c r="G451" s="24">
        <f>F451+G486-G519-G554</f>
        <v>65548</v>
      </c>
      <c r="I451" s="264"/>
      <c r="J451" s="264"/>
      <c r="K451" s="264"/>
      <c r="L451" s="264"/>
    </row>
    <row r="452" spans="1:12" s="21" customFormat="1" ht="30" hidden="1">
      <c r="A452" s="20" t="s">
        <v>174</v>
      </c>
      <c r="B452" s="244" t="s">
        <v>38</v>
      </c>
      <c r="C452" s="24"/>
      <c r="D452" s="24"/>
      <c r="E452" s="24"/>
      <c r="F452" s="24"/>
      <c r="G452" s="24"/>
      <c r="I452" s="264"/>
      <c r="J452" s="264"/>
      <c r="K452" s="264"/>
      <c r="L452" s="264"/>
    </row>
    <row r="453" spans="1:12" s="21" customFormat="1" ht="45" hidden="1">
      <c r="A453" s="26" t="s">
        <v>166</v>
      </c>
      <c r="B453" s="244" t="s">
        <v>38</v>
      </c>
      <c r="C453" s="24"/>
      <c r="D453" s="24"/>
      <c r="E453" s="24"/>
      <c r="F453" s="24"/>
      <c r="G453" s="24"/>
      <c r="I453" s="264"/>
      <c r="J453" s="264"/>
      <c r="K453" s="264"/>
      <c r="L453" s="264"/>
    </row>
    <row r="454" spans="1:12" s="21" customFormat="1" ht="45" hidden="1">
      <c r="A454" s="20" t="s">
        <v>167</v>
      </c>
      <c r="B454" s="66" t="s">
        <v>38</v>
      </c>
      <c r="C454" s="24">
        <v>182549</v>
      </c>
      <c r="D454" s="24">
        <f>C454+D489-D522-D557</f>
        <v>226463.1</v>
      </c>
      <c r="E454" s="24">
        <f>D454+E489-E522-E557</f>
        <v>251719.4</v>
      </c>
      <c r="F454" s="24">
        <f>E454+F489-F522-F557</f>
        <v>254790.6</v>
      </c>
      <c r="G454" s="24">
        <f>F454+G489-G522-G557</f>
        <v>257985.4</v>
      </c>
      <c r="I454" s="264"/>
      <c r="J454" s="264"/>
      <c r="K454" s="264"/>
      <c r="L454" s="264"/>
    </row>
    <row r="455" spans="1:12" s="21" customFormat="1" ht="15.75" hidden="1">
      <c r="A455" s="26" t="s">
        <v>168</v>
      </c>
      <c r="B455" s="66" t="s">
        <v>38</v>
      </c>
      <c r="C455" s="24">
        <v>68685</v>
      </c>
      <c r="D455" s="24">
        <v>172675</v>
      </c>
      <c r="E455" s="24">
        <v>170584</v>
      </c>
      <c r="F455" s="24">
        <v>167280</v>
      </c>
      <c r="G455" s="24">
        <v>163844</v>
      </c>
      <c r="I455" s="264"/>
      <c r="J455" s="264"/>
      <c r="K455" s="264"/>
      <c r="L455" s="264"/>
    </row>
    <row r="456" spans="1:12" s="21" customFormat="1" ht="30.75" customHeight="1" hidden="1">
      <c r="A456" s="26" t="s">
        <v>169</v>
      </c>
      <c r="B456" s="66" t="s">
        <v>38</v>
      </c>
      <c r="C456" s="24">
        <v>14496</v>
      </c>
      <c r="D456" s="24">
        <f>C456+D491-D524-D559</f>
        <v>14396.36</v>
      </c>
      <c r="E456" s="24">
        <f>D456+E491-E524-E559</f>
        <v>14396.36</v>
      </c>
      <c r="F456" s="24">
        <f>E456+F491-F524-F559</f>
        <v>14396.36</v>
      </c>
      <c r="G456" s="24">
        <f>F456+G491-G524-G559</f>
        <v>14396.36</v>
      </c>
      <c r="I456" s="264"/>
      <c r="J456" s="264"/>
      <c r="K456" s="264"/>
      <c r="L456" s="264"/>
    </row>
    <row r="457" spans="1:12" s="21" customFormat="1" ht="45" hidden="1">
      <c r="A457" s="26" t="s">
        <v>170</v>
      </c>
      <c r="B457" s="66" t="s">
        <v>38</v>
      </c>
      <c r="C457" s="24"/>
      <c r="D457" s="24"/>
      <c r="E457" s="24"/>
      <c r="F457" s="24"/>
      <c r="G457" s="24"/>
      <c r="I457" s="264"/>
      <c r="J457" s="264"/>
      <c r="K457" s="264"/>
      <c r="L457" s="264"/>
    </row>
    <row r="458" spans="1:12" s="21" customFormat="1" ht="30" hidden="1">
      <c r="A458" s="20" t="s">
        <v>171</v>
      </c>
      <c r="B458" s="66" t="s">
        <v>38</v>
      </c>
      <c r="C458" s="24">
        <v>1252</v>
      </c>
      <c r="D458" s="24">
        <f>C458+D493-D527-D561</f>
        <v>1252</v>
      </c>
      <c r="E458" s="24">
        <f>D458+E493-E527-E561</f>
        <v>1252</v>
      </c>
      <c r="F458" s="24">
        <f>E458+F493-F527-F561</f>
        <v>1252</v>
      </c>
      <c r="G458" s="24">
        <f>F458+G493-G527-G561</f>
        <v>1252</v>
      </c>
      <c r="I458" s="264"/>
      <c r="J458" s="264"/>
      <c r="K458" s="264"/>
      <c r="L458" s="264"/>
    </row>
    <row r="459" spans="1:12" s="21" customFormat="1" ht="43.5">
      <c r="A459" s="88" t="s">
        <v>321</v>
      </c>
      <c r="B459" s="244" t="s">
        <v>38</v>
      </c>
      <c r="C459" s="24">
        <f>C461+C474+C475+C478+C479+C480+C481+C482+C483+C484+C485+C486+C487+C488+C489+C490+C491+C492+C493</f>
        <v>1395665</v>
      </c>
      <c r="D459" s="24">
        <f>D461+D474+D475+D478+D479+D480+D481+D482+D483+D484+D485+D486+D487+D488+D489+D490+D491+D492+D493</f>
        <v>757239.5800000001</v>
      </c>
      <c r="E459" s="24">
        <f>E461+E474+E475+E478+E479+E480+E481+E482+E483+E484+E485+E486+E487+E488+E489+E490+E491+E492+E493</f>
        <v>738865.9101390002</v>
      </c>
      <c r="F459" s="24">
        <f>F461+F474+F475+F478+F479+F480+F481+F482+F483+F484+F485+F486+F487+F488+F489+F490+F491+F492+F493</f>
        <v>675197.589070693</v>
      </c>
      <c r="G459" s="24">
        <f>G461+G474+G475+G478+G479+G480+G481+G482+G483+G484+G485+G486+G487+G488+G489+G490+G491+G492+G493</f>
        <v>746640.17488221</v>
      </c>
      <c r="I459" s="264"/>
      <c r="J459" s="264"/>
      <c r="K459" s="264"/>
      <c r="L459" s="264"/>
    </row>
    <row r="460" spans="1:12" s="21" customFormat="1" ht="45" hidden="1">
      <c r="A460" s="20" t="s">
        <v>89</v>
      </c>
      <c r="B460" s="244"/>
      <c r="C460" s="24"/>
      <c r="D460" s="24"/>
      <c r="E460" s="24"/>
      <c r="F460" s="24"/>
      <c r="G460" s="24"/>
      <c r="I460" s="264"/>
      <c r="J460" s="264"/>
      <c r="K460" s="264"/>
      <c r="L460" s="264"/>
    </row>
    <row r="461" spans="1:12" s="21" customFormat="1" ht="30" hidden="1">
      <c r="A461" s="26" t="s">
        <v>157</v>
      </c>
      <c r="B461" s="244" t="s">
        <v>38</v>
      </c>
      <c r="C461" s="24">
        <v>1256168</v>
      </c>
      <c r="D461" s="20">
        <f>C461*0.46</f>
        <v>577837.28</v>
      </c>
      <c r="E461" s="20">
        <f>D461*0.93</f>
        <v>537388.6704000001</v>
      </c>
      <c r="F461" s="20">
        <f>E461*0.96</f>
        <v>515893.12358400004</v>
      </c>
      <c r="G461" s="20">
        <f>F461*1.1</f>
        <v>567482.4359424001</v>
      </c>
      <c r="I461" s="264"/>
      <c r="J461" s="264"/>
      <c r="K461" s="264"/>
      <c r="L461" s="264"/>
    </row>
    <row r="462" spans="1:12" s="21" customFormat="1" ht="15.75" hidden="1">
      <c r="A462" s="172" t="s">
        <v>259</v>
      </c>
      <c r="B462" s="89" t="s">
        <v>38</v>
      </c>
      <c r="C462" s="90">
        <v>49719</v>
      </c>
      <c r="D462" s="90">
        <v>49720</v>
      </c>
      <c r="E462" s="90">
        <v>49721</v>
      </c>
      <c r="F462" s="90">
        <v>49724</v>
      </c>
      <c r="G462" s="90">
        <v>49730</v>
      </c>
      <c r="I462" s="264"/>
      <c r="J462" s="264"/>
      <c r="K462" s="264"/>
      <c r="L462" s="264"/>
    </row>
    <row r="463" spans="1:12" s="21" customFormat="1" ht="15.75" hidden="1">
      <c r="A463" s="172" t="s">
        <v>216</v>
      </c>
      <c r="B463" s="89" t="s">
        <v>38</v>
      </c>
      <c r="C463" s="90">
        <v>1286</v>
      </c>
      <c r="D463" s="90">
        <v>2000</v>
      </c>
      <c r="E463" s="90">
        <v>2000</v>
      </c>
      <c r="F463" s="90">
        <v>2000</v>
      </c>
      <c r="G463" s="90">
        <v>2000</v>
      </c>
      <c r="I463" s="264"/>
      <c r="J463" s="264"/>
      <c r="K463" s="264"/>
      <c r="L463" s="264"/>
    </row>
    <row r="464" spans="1:12" s="21" customFormat="1" ht="15.75" hidden="1">
      <c r="A464" s="172" t="s">
        <v>198</v>
      </c>
      <c r="B464" s="89" t="s">
        <v>38</v>
      </c>
      <c r="C464" s="90">
        <v>100862</v>
      </c>
      <c r="D464" s="90">
        <v>50000</v>
      </c>
      <c r="E464" s="90">
        <v>30000</v>
      </c>
      <c r="F464" s="90">
        <v>30000</v>
      </c>
      <c r="G464" s="90">
        <v>50000</v>
      </c>
      <c r="I464" s="264"/>
      <c r="J464" s="264"/>
      <c r="K464" s="264"/>
      <c r="L464" s="264"/>
    </row>
    <row r="465" spans="1:12" s="21" customFormat="1" ht="15.75" hidden="1">
      <c r="A465" s="172" t="s">
        <v>200</v>
      </c>
      <c r="B465" s="89" t="s">
        <v>38</v>
      </c>
      <c r="C465" s="90">
        <v>70958</v>
      </c>
      <c r="D465" s="90">
        <v>40000</v>
      </c>
      <c r="E465" s="90">
        <v>45000</v>
      </c>
      <c r="F465" s="90">
        <v>46000</v>
      </c>
      <c r="G465" s="90">
        <v>47000</v>
      </c>
      <c r="I465" s="264"/>
      <c r="J465" s="264"/>
      <c r="K465" s="264"/>
      <c r="L465" s="264"/>
    </row>
    <row r="466" spans="1:12" s="21" customFormat="1" ht="15.75" hidden="1">
      <c r="A466" s="172" t="s">
        <v>211</v>
      </c>
      <c r="B466" s="89" t="s">
        <v>38</v>
      </c>
      <c r="C466" s="90">
        <v>12686</v>
      </c>
      <c r="D466" s="90">
        <v>4500</v>
      </c>
      <c r="E466" s="90">
        <v>4500</v>
      </c>
      <c r="F466" s="90">
        <v>4500</v>
      </c>
      <c r="G466" s="90">
        <v>4500</v>
      </c>
      <c r="I466" s="264"/>
      <c r="J466" s="264"/>
      <c r="K466" s="264"/>
      <c r="L466" s="264"/>
    </row>
    <row r="467" spans="1:12" s="21" customFormat="1" ht="15.75" hidden="1">
      <c r="A467" s="172" t="s">
        <v>230</v>
      </c>
      <c r="B467" s="89" t="s">
        <v>38</v>
      </c>
      <c r="C467" s="90">
        <v>24974</v>
      </c>
      <c r="D467" s="90">
        <v>55000</v>
      </c>
      <c r="E467" s="90">
        <v>25000</v>
      </c>
      <c r="F467" s="90">
        <v>25000</v>
      </c>
      <c r="G467" s="90">
        <v>25000</v>
      </c>
      <c r="I467" s="264"/>
      <c r="J467" s="264"/>
      <c r="K467" s="264"/>
      <c r="L467" s="264"/>
    </row>
    <row r="468" spans="1:12" s="21" customFormat="1" ht="15.75" hidden="1">
      <c r="A468" s="172" t="s">
        <v>199</v>
      </c>
      <c r="B468" s="89" t="s">
        <v>38</v>
      </c>
      <c r="C468" s="90">
        <v>432641</v>
      </c>
      <c r="D468" s="90">
        <v>175600</v>
      </c>
      <c r="E468" s="90">
        <v>207100</v>
      </c>
      <c r="F468" s="90">
        <v>153000</v>
      </c>
      <c r="G468" s="90">
        <v>169000</v>
      </c>
      <c r="I468" s="264"/>
      <c r="J468" s="264"/>
      <c r="K468" s="264"/>
      <c r="L468" s="264"/>
    </row>
    <row r="469" spans="1:12" s="21" customFormat="1" ht="15.75" hidden="1">
      <c r="A469" s="172" t="s">
        <v>227</v>
      </c>
      <c r="B469" s="89" t="s">
        <v>38</v>
      </c>
      <c r="C469" s="90">
        <v>379057</v>
      </c>
      <c r="D469" s="90">
        <v>200000</v>
      </c>
      <c r="E469" s="90">
        <v>200000</v>
      </c>
      <c r="F469" s="90">
        <v>200000</v>
      </c>
      <c r="G469" s="90">
        <v>200000</v>
      </c>
      <c r="I469" s="264"/>
      <c r="J469" s="264"/>
      <c r="K469" s="264"/>
      <c r="L469" s="264"/>
    </row>
    <row r="470" spans="1:12" s="21" customFormat="1" ht="15.75" hidden="1">
      <c r="A470" s="172" t="s">
        <v>201</v>
      </c>
      <c r="B470" s="89" t="s">
        <v>38</v>
      </c>
      <c r="C470" s="90">
        <v>124980</v>
      </c>
      <c r="D470" s="90">
        <v>93400</v>
      </c>
      <c r="E470" s="90">
        <v>95180</v>
      </c>
      <c r="F470" s="90">
        <v>96250</v>
      </c>
      <c r="G470" s="90">
        <v>97200</v>
      </c>
      <c r="I470" s="264"/>
      <c r="J470" s="264"/>
      <c r="K470" s="264"/>
      <c r="L470" s="264"/>
    </row>
    <row r="471" spans="1:12" s="21" customFormat="1" ht="15.75" hidden="1">
      <c r="A471" s="172" t="s">
        <v>264</v>
      </c>
      <c r="B471" s="89" t="s">
        <v>38</v>
      </c>
      <c r="C471" s="90">
        <v>562</v>
      </c>
      <c r="D471" s="90">
        <v>700</v>
      </c>
      <c r="E471" s="90">
        <v>800</v>
      </c>
      <c r="F471" s="90">
        <v>900</v>
      </c>
      <c r="G471" s="90">
        <v>1000</v>
      </c>
      <c r="I471" s="264"/>
      <c r="J471" s="264"/>
      <c r="K471" s="264"/>
      <c r="L471" s="264"/>
    </row>
    <row r="472" spans="1:12" s="21" customFormat="1" ht="15.75" hidden="1">
      <c r="A472" s="172" t="s">
        <v>224</v>
      </c>
      <c r="B472" s="89" t="s">
        <v>38</v>
      </c>
      <c r="C472" s="90">
        <v>107017</v>
      </c>
      <c r="D472" s="90">
        <v>91479</v>
      </c>
      <c r="E472" s="90">
        <v>10000</v>
      </c>
      <c r="F472" s="90">
        <v>10000</v>
      </c>
      <c r="G472" s="90">
        <v>10000</v>
      </c>
      <c r="I472" s="264"/>
      <c r="J472" s="264"/>
      <c r="K472" s="264"/>
      <c r="L472" s="264"/>
    </row>
    <row r="473" spans="1:12" s="21" customFormat="1" ht="15.75" hidden="1">
      <c r="A473" s="172" t="s">
        <v>261</v>
      </c>
      <c r="B473" s="89" t="s">
        <v>38</v>
      </c>
      <c r="C473" s="90">
        <v>649322</v>
      </c>
      <c r="D473" s="90">
        <v>150000</v>
      </c>
      <c r="E473" s="90">
        <v>180000</v>
      </c>
      <c r="F473" s="90">
        <v>200000</v>
      </c>
      <c r="G473" s="90">
        <v>250000</v>
      </c>
      <c r="I473" s="264"/>
      <c r="J473" s="264"/>
      <c r="K473" s="264"/>
      <c r="L473" s="264"/>
    </row>
    <row r="474" spans="1:12" s="21" customFormat="1" ht="27" customHeight="1" hidden="1">
      <c r="A474" s="26" t="s">
        <v>175</v>
      </c>
      <c r="B474" s="244" t="s">
        <v>38</v>
      </c>
      <c r="C474" s="24"/>
      <c r="D474" s="24"/>
      <c r="E474" s="24"/>
      <c r="F474" s="24"/>
      <c r="G474" s="24"/>
      <c r="I474" s="264"/>
      <c r="J474" s="264"/>
      <c r="K474" s="264"/>
      <c r="L474" s="264"/>
    </row>
    <row r="475" spans="1:12" s="21" customFormat="1" ht="15.75" hidden="1">
      <c r="A475" s="26" t="s">
        <v>158</v>
      </c>
      <c r="B475" s="244" t="s">
        <v>38</v>
      </c>
      <c r="C475" s="24">
        <v>96019</v>
      </c>
      <c r="D475" s="24">
        <f>C475*1.063</f>
        <v>102068.197</v>
      </c>
      <c r="E475" s="24">
        <f>D475*1.087</f>
        <v>110948.130139</v>
      </c>
      <c r="F475" s="24">
        <f>E475*1.087</f>
        <v>120600.617461093</v>
      </c>
      <c r="G475" s="24">
        <f>F475*1.093</f>
        <v>131816.47488497465</v>
      </c>
      <c r="H475" s="247"/>
      <c r="I475" s="264"/>
      <c r="J475" s="264"/>
      <c r="K475" s="264"/>
      <c r="L475" s="264"/>
    </row>
    <row r="476" spans="1:12" s="21" customFormat="1" ht="15.75" hidden="1">
      <c r="A476" s="68" t="s">
        <v>228</v>
      </c>
      <c r="B476" s="244" t="s">
        <v>38</v>
      </c>
      <c r="C476" s="20"/>
      <c r="D476" s="25"/>
      <c r="E476" s="25"/>
      <c r="F476" s="25"/>
      <c r="G476" s="25"/>
      <c r="I476" s="264"/>
      <c r="J476" s="264"/>
      <c r="K476" s="264"/>
      <c r="L476" s="264"/>
    </row>
    <row r="477" spans="1:12" s="21" customFormat="1" ht="15.75" hidden="1">
      <c r="A477" s="68" t="s">
        <v>185</v>
      </c>
      <c r="B477" s="89" t="s">
        <v>38</v>
      </c>
      <c r="C477" s="68">
        <v>1032846</v>
      </c>
      <c r="D477" s="68">
        <v>90000</v>
      </c>
      <c r="E477" s="20">
        <v>70000</v>
      </c>
      <c r="F477" s="248">
        <v>70000</v>
      </c>
      <c r="G477" s="248">
        <v>70000</v>
      </c>
      <c r="I477" s="264"/>
      <c r="J477" s="264"/>
      <c r="K477" s="264"/>
      <c r="L477" s="264"/>
    </row>
    <row r="478" spans="1:12" s="21" customFormat="1" ht="45" hidden="1">
      <c r="A478" s="26" t="s">
        <v>173</v>
      </c>
      <c r="B478" s="244" t="s">
        <v>38</v>
      </c>
      <c r="C478" s="24"/>
      <c r="D478" s="24"/>
      <c r="E478" s="24"/>
      <c r="F478" s="24"/>
      <c r="G478" s="24"/>
      <c r="I478" s="264"/>
      <c r="J478" s="264"/>
      <c r="K478" s="264"/>
      <c r="L478" s="264"/>
    </row>
    <row r="479" spans="1:12" s="21" customFormat="1" ht="60" hidden="1">
      <c r="A479" s="20" t="s">
        <v>172</v>
      </c>
      <c r="B479" s="244" t="s">
        <v>38</v>
      </c>
      <c r="C479" s="24"/>
      <c r="D479" s="24"/>
      <c r="E479" s="24"/>
      <c r="F479" s="24"/>
      <c r="G479" s="24"/>
      <c r="I479" s="264"/>
      <c r="J479" s="264"/>
      <c r="K479" s="264"/>
      <c r="L479" s="264"/>
    </row>
    <row r="480" spans="1:12" s="21" customFormat="1" ht="15.75" hidden="1">
      <c r="A480" s="26" t="s">
        <v>159</v>
      </c>
      <c r="B480" s="244" t="s">
        <v>38</v>
      </c>
      <c r="C480" s="24"/>
      <c r="D480" s="24"/>
      <c r="E480" s="24"/>
      <c r="F480" s="24"/>
      <c r="G480" s="24"/>
      <c r="I480" s="264"/>
      <c r="J480" s="264"/>
      <c r="K480" s="264"/>
      <c r="L480" s="264"/>
    </row>
    <row r="481" spans="1:12" s="21" customFormat="1" ht="45" hidden="1">
      <c r="A481" s="26" t="s">
        <v>160</v>
      </c>
      <c r="B481" s="244" t="s">
        <v>38</v>
      </c>
      <c r="C481" s="24">
        <v>13381</v>
      </c>
      <c r="D481" s="24">
        <f>C481*1.063</f>
        <v>14224.002999999999</v>
      </c>
      <c r="E481" s="24">
        <f>D481*3.2</f>
        <v>45516.8096</v>
      </c>
      <c r="F481" s="24">
        <f>E481*0.336</f>
        <v>15293.648025600001</v>
      </c>
      <c r="G481" s="24">
        <f>F481*1.517</f>
        <v>23200.4640548352</v>
      </c>
      <c r="I481" s="264"/>
      <c r="J481" s="264"/>
      <c r="K481" s="264"/>
      <c r="L481" s="264"/>
    </row>
    <row r="482" spans="1:12" s="21" customFormat="1" ht="45" hidden="1">
      <c r="A482" s="20" t="s">
        <v>162</v>
      </c>
      <c r="B482" s="244" t="s">
        <v>38</v>
      </c>
      <c r="C482" s="24"/>
      <c r="D482" s="24"/>
      <c r="E482" s="24"/>
      <c r="F482" s="24"/>
      <c r="G482" s="24"/>
      <c r="I482" s="264"/>
      <c r="J482" s="264"/>
      <c r="K482" s="264"/>
      <c r="L482" s="264"/>
    </row>
    <row r="483" spans="1:12" s="21" customFormat="1" ht="15.75" hidden="1">
      <c r="A483" s="26" t="s">
        <v>161</v>
      </c>
      <c r="B483" s="244" t="s">
        <v>38</v>
      </c>
      <c r="C483" s="24"/>
      <c r="D483" s="24"/>
      <c r="E483" s="24"/>
      <c r="F483" s="24"/>
      <c r="G483" s="24"/>
      <c r="I483" s="264"/>
      <c r="J483" s="264"/>
      <c r="K483" s="264"/>
      <c r="L483" s="264"/>
    </row>
    <row r="484" spans="1:12" s="21" customFormat="1" ht="30" hidden="1">
      <c r="A484" s="26" t="s">
        <v>163</v>
      </c>
      <c r="B484" s="244" t="s">
        <v>38</v>
      </c>
      <c r="C484" s="24"/>
      <c r="D484" s="24"/>
      <c r="E484" s="24"/>
      <c r="F484" s="24"/>
      <c r="G484" s="24"/>
      <c r="I484" s="264"/>
      <c r="J484" s="264"/>
      <c r="K484" s="264"/>
      <c r="L484" s="264"/>
    </row>
    <row r="485" spans="1:12" s="21" customFormat="1" ht="30" hidden="1">
      <c r="A485" s="20" t="s">
        <v>164</v>
      </c>
      <c r="B485" s="244" t="s">
        <v>38</v>
      </c>
      <c r="C485" s="24"/>
      <c r="D485" s="24"/>
      <c r="E485" s="24"/>
      <c r="F485" s="24"/>
      <c r="G485" s="24"/>
      <c r="I485" s="264"/>
      <c r="J485" s="264"/>
      <c r="K485" s="264"/>
      <c r="L485" s="264"/>
    </row>
    <row r="486" spans="1:12" s="21" customFormat="1" ht="30" hidden="1">
      <c r="A486" s="26" t="s">
        <v>165</v>
      </c>
      <c r="B486" s="244" t="s">
        <v>38</v>
      </c>
      <c r="C486" s="24">
        <v>3128</v>
      </c>
      <c r="D486" s="24"/>
      <c r="E486" s="24"/>
      <c r="F486" s="24"/>
      <c r="G486" s="24"/>
      <c r="I486" s="264"/>
      <c r="J486" s="264"/>
      <c r="K486" s="264"/>
      <c r="L486" s="264"/>
    </row>
    <row r="487" spans="1:12" s="21" customFormat="1" ht="30" hidden="1">
      <c r="A487" s="20" t="s">
        <v>174</v>
      </c>
      <c r="B487" s="244" t="s">
        <v>38</v>
      </c>
      <c r="C487" s="24"/>
      <c r="D487" s="24"/>
      <c r="E487" s="24"/>
      <c r="F487" s="24"/>
      <c r="G487" s="24"/>
      <c r="I487" s="264"/>
      <c r="J487" s="264"/>
      <c r="K487" s="264"/>
      <c r="L487" s="264"/>
    </row>
    <row r="488" spans="1:12" s="21" customFormat="1" ht="45" hidden="1">
      <c r="A488" s="26" t="s">
        <v>166</v>
      </c>
      <c r="B488" s="244" t="s">
        <v>38</v>
      </c>
      <c r="C488" s="24"/>
      <c r="D488" s="24"/>
      <c r="E488" s="24"/>
      <c r="F488" s="24"/>
      <c r="G488" s="24"/>
      <c r="I488" s="264"/>
      <c r="J488" s="264"/>
      <c r="K488" s="264"/>
      <c r="L488" s="264"/>
    </row>
    <row r="489" spans="1:12" s="21" customFormat="1" ht="45" hidden="1">
      <c r="A489" s="20" t="s">
        <v>167</v>
      </c>
      <c r="B489" s="66" t="s">
        <v>38</v>
      </c>
      <c r="C489" s="24">
        <v>19503</v>
      </c>
      <c r="D489" s="24">
        <v>43914.1</v>
      </c>
      <c r="E489" s="24">
        <v>25256.3</v>
      </c>
      <c r="F489" s="24">
        <v>3071.2</v>
      </c>
      <c r="G489" s="24">
        <v>3194.8</v>
      </c>
      <c r="I489" s="264"/>
      <c r="J489" s="264"/>
      <c r="K489" s="264"/>
      <c r="L489" s="264"/>
    </row>
    <row r="490" spans="1:12" s="21" customFormat="1" ht="15.75" hidden="1">
      <c r="A490" s="26" t="s">
        <v>168</v>
      </c>
      <c r="B490" s="66" t="s">
        <v>38</v>
      </c>
      <c r="C490" s="24">
        <v>7466</v>
      </c>
      <c r="D490" s="24">
        <v>19196</v>
      </c>
      <c r="E490" s="24">
        <v>19756</v>
      </c>
      <c r="F490" s="24">
        <v>20339</v>
      </c>
      <c r="G490" s="24">
        <v>20946</v>
      </c>
      <c r="I490" s="264"/>
      <c r="J490" s="264"/>
      <c r="K490" s="264"/>
      <c r="L490" s="264"/>
    </row>
    <row r="491" spans="1:12" s="21" customFormat="1" ht="45" hidden="1">
      <c r="A491" s="26" t="s">
        <v>169</v>
      </c>
      <c r="B491" s="66" t="s">
        <v>38</v>
      </c>
      <c r="C491" s="24"/>
      <c r="D491" s="24"/>
      <c r="E491" s="24"/>
      <c r="F491" s="24"/>
      <c r="G491" s="24"/>
      <c r="I491" s="264"/>
      <c r="J491" s="264"/>
      <c r="K491" s="264"/>
      <c r="L491" s="264"/>
    </row>
    <row r="492" spans="1:12" s="21" customFormat="1" ht="45" hidden="1">
      <c r="A492" s="26" t="s">
        <v>170</v>
      </c>
      <c r="B492" s="66" t="s">
        <v>38</v>
      </c>
      <c r="C492" s="24"/>
      <c r="D492" s="24"/>
      <c r="E492" s="24"/>
      <c r="F492" s="24"/>
      <c r="G492" s="24"/>
      <c r="I492" s="264"/>
      <c r="J492" s="264"/>
      <c r="K492" s="264"/>
      <c r="L492" s="264"/>
    </row>
    <row r="493" spans="1:12" s="21" customFormat="1" ht="30" hidden="1">
      <c r="A493" s="20" t="s">
        <v>171</v>
      </c>
      <c r="B493" s="66" t="s">
        <v>38</v>
      </c>
      <c r="C493" s="24"/>
      <c r="D493" s="24"/>
      <c r="E493" s="24"/>
      <c r="F493" s="24"/>
      <c r="G493" s="24"/>
      <c r="I493" s="264"/>
      <c r="J493" s="264"/>
      <c r="K493" s="264"/>
      <c r="L493" s="264"/>
    </row>
    <row r="494" spans="1:12" s="21" customFormat="1" ht="29.25">
      <c r="A494" s="88" t="s">
        <v>322</v>
      </c>
      <c r="B494" s="244" t="s">
        <v>38</v>
      </c>
      <c r="C494" s="24">
        <f>C496+C507+C509+C511+C512+C513+C514+C515+C516+C517+C518+C519+C520+C521+C522+C523+C524+C525+C527</f>
        <v>171451</v>
      </c>
      <c r="D494" s="24">
        <f>D496+D507+D509+D511+D512+D513+D514+D515+D516+D517+D518+D519+D520+D521+D522+D523+D524+D525+D527</f>
        <v>163269.92</v>
      </c>
      <c r="E494" s="24">
        <f>E496+E507+E509+E511+E512+E513+E514+E515+E516+E517+E518+E519+E520+E521+E522+E523+E524+E525+E527</f>
        <v>142831.3636</v>
      </c>
      <c r="F494" s="24">
        <f>F496+F507+F509+F511+F512+F513+F514+F515+F516+F517+F518+F519+F520+F521+F522+F523+F524+F525+F527</f>
        <v>153003.9801428</v>
      </c>
      <c r="G494" s="24">
        <f>G496+G507+G509+G511+G512+G513+G514+G515+G516+G517+G518+G519+G520+G521+G522+G523+G524+G525+G527</f>
        <v>153468.61810308558</v>
      </c>
      <c r="I494" s="264"/>
      <c r="J494" s="264"/>
      <c r="K494" s="264"/>
      <c r="L494" s="264"/>
    </row>
    <row r="495" spans="1:12" s="21" customFormat="1" ht="45" hidden="1">
      <c r="A495" s="20" t="s">
        <v>89</v>
      </c>
      <c r="B495" s="244"/>
      <c r="C495" s="24"/>
      <c r="D495" s="24"/>
      <c r="E495" s="24"/>
      <c r="F495" s="24"/>
      <c r="G495" s="24"/>
      <c r="I495" s="264"/>
      <c r="J495" s="264"/>
      <c r="K495" s="264"/>
      <c r="L495" s="264"/>
    </row>
    <row r="496" spans="1:12" s="21" customFormat="1" ht="30" hidden="1">
      <c r="A496" s="26" t="s">
        <v>157</v>
      </c>
      <c r="B496" s="244" t="s">
        <v>38</v>
      </c>
      <c r="C496" s="24">
        <v>135583</v>
      </c>
      <c r="D496" s="20">
        <f>C496*1.16</f>
        <v>157276.28</v>
      </c>
      <c r="E496" s="20">
        <f>D496*0.87</f>
        <v>136830.3636</v>
      </c>
      <c r="F496" s="20">
        <f>E496*1.073</f>
        <v>146818.9801428</v>
      </c>
      <c r="G496" s="20">
        <f>F496*1.002</f>
        <v>147112.61810308558</v>
      </c>
      <c r="I496" s="264"/>
      <c r="J496" s="264"/>
      <c r="K496" s="264"/>
      <c r="L496" s="264"/>
    </row>
    <row r="497" spans="1:12" s="21" customFormat="1" ht="15.75" hidden="1">
      <c r="A497" s="172" t="s">
        <v>259</v>
      </c>
      <c r="B497" s="89" t="s">
        <v>38</v>
      </c>
      <c r="C497" s="90">
        <v>34365</v>
      </c>
      <c r="D497" s="90">
        <v>35300</v>
      </c>
      <c r="E497" s="90">
        <v>36000</v>
      </c>
      <c r="F497" s="90">
        <v>37000</v>
      </c>
      <c r="G497" s="90">
        <v>37200</v>
      </c>
      <c r="I497" s="264"/>
      <c r="J497" s="264"/>
      <c r="K497" s="264"/>
      <c r="L497" s="264"/>
    </row>
    <row r="498" spans="1:12" s="21" customFormat="1" ht="15.75" hidden="1">
      <c r="A498" s="172" t="s">
        <v>216</v>
      </c>
      <c r="B498" s="89" t="s">
        <v>38</v>
      </c>
      <c r="C498" s="90"/>
      <c r="D498" s="90">
        <v>1200</v>
      </c>
      <c r="E498" s="90">
        <v>1200</v>
      </c>
      <c r="F498" s="90">
        <v>1200</v>
      </c>
      <c r="G498" s="90">
        <v>1200</v>
      </c>
      <c r="I498" s="264"/>
      <c r="J498" s="264"/>
      <c r="K498" s="264"/>
      <c r="L498" s="264"/>
    </row>
    <row r="499" spans="1:12" s="21" customFormat="1" ht="15.75" hidden="1">
      <c r="A499" s="172" t="s">
        <v>198</v>
      </c>
      <c r="B499" s="89" t="s">
        <v>38</v>
      </c>
      <c r="C499" s="90">
        <v>32621</v>
      </c>
      <c r="D499" s="90">
        <v>20449</v>
      </c>
      <c r="E499" s="90">
        <v>10000</v>
      </c>
      <c r="F499" s="90">
        <v>10000</v>
      </c>
      <c r="G499" s="90">
        <v>10000</v>
      </c>
      <c r="I499" s="264"/>
      <c r="J499" s="264"/>
      <c r="K499" s="264"/>
      <c r="L499" s="264"/>
    </row>
    <row r="500" spans="1:12" s="21" customFormat="1" ht="18.75" customHeight="1" hidden="1">
      <c r="A500" s="172" t="s">
        <v>200</v>
      </c>
      <c r="B500" s="89" t="s">
        <v>38</v>
      </c>
      <c r="C500" s="90">
        <v>11288</v>
      </c>
      <c r="D500" s="90">
        <v>12000</v>
      </c>
      <c r="E500" s="90">
        <v>12130</v>
      </c>
      <c r="F500" s="90">
        <v>13000</v>
      </c>
      <c r="G500" s="90">
        <v>14000</v>
      </c>
      <c r="I500" s="264"/>
      <c r="J500" s="264"/>
      <c r="K500" s="264"/>
      <c r="L500" s="264"/>
    </row>
    <row r="501" spans="1:12" s="21" customFormat="1" ht="18.75" customHeight="1" hidden="1">
      <c r="A501" s="172" t="s">
        <v>230</v>
      </c>
      <c r="B501" s="89" t="s">
        <v>38</v>
      </c>
      <c r="C501" s="90">
        <v>4394</v>
      </c>
      <c r="D501" s="90">
        <v>4500</v>
      </c>
      <c r="E501" s="90">
        <v>4700</v>
      </c>
      <c r="F501" s="90">
        <v>4750</v>
      </c>
      <c r="G501" s="90">
        <v>4800</v>
      </c>
      <c r="I501" s="264"/>
      <c r="J501" s="264"/>
      <c r="K501" s="264"/>
      <c r="L501" s="264"/>
    </row>
    <row r="502" spans="1:12" s="21" customFormat="1" ht="18.75" customHeight="1" hidden="1">
      <c r="A502" s="172" t="s">
        <v>199</v>
      </c>
      <c r="B502" s="89" t="s">
        <v>38</v>
      </c>
      <c r="C502" s="90">
        <v>14856</v>
      </c>
      <c r="D502" s="90">
        <v>63800</v>
      </c>
      <c r="E502" s="90">
        <v>30160</v>
      </c>
      <c r="F502" s="90">
        <v>45018</v>
      </c>
      <c r="G502" s="90">
        <v>31800</v>
      </c>
      <c r="I502" s="264"/>
      <c r="J502" s="264"/>
      <c r="K502" s="264"/>
      <c r="L502" s="264"/>
    </row>
    <row r="503" spans="1:12" s="21" customFormat="1" ht="18.75" customHeight="1" hidden="1">
      <c r="A503" s="172" t="s">
        <v>227</v>
      </c>
      <c r="B503" s="89" t="s">
        <v>38</v>
      </c>
      <c r="C503" s="90">
        <v>10203</v>
      </c>
      <c r="D503" s="90">
        <v>10000</v>
      </c>
      <c r="E503" s="90">
        <v>10000</v>
      </c>
      <c r="F503" s="90">
        <v>10000</v>
      </c>
      <c r="G503" s="90">
        <v>10000</v>
      </c>
      <c r="I503" s="264"/>
      <c r="J503" s="264"/>
      <c r="K503" s="264"/>
      <c r="L503" s="264"/>
    </row>
    <row r="504" spans="1:12" s="21" customFormat="1" ht="18.75" customHeight="1" hidden="1">
      <c r="A504" s="172" t="s">
        <v>261</v>
      </c>
      <c r="B504" s="89" t="s">
        <v>38</v>
      </c>
      <c r="C504" s="90">
        <v>126559</v>
      </c>
      <c r="D504" s="90">
        <v>128000</v>
      </c>
      <c r="E504" s="90">
        <v>130000</v>
      </c>
      <c r="F504" s="90">
        <v>132500</v>
      </c>
      <c r="G504" s="90">
        <v>135000</v>
      </c>
      <c r="I504" s="264"/>
      <c r="J504" s="264"/>
      <c r="K504" s="264"/>
      <c r="L504" s="264"/>
    </row>
    <row r="505" spans="1:12" s="21" customFormat="1" ht="18.75" customHeight="1" hidden="1">
      <c r="A505" s="172" t="s">
        <v>224</v>
      </c>
      <c r="B505" s="89" t="s">
        <v>38</v>
      </c>
      <c r="C505" s="90">
        <v>4822</v>
      </c>
      <c r="D505" s="90">
        <v>5743</v>
      </c>
      <c r="E505" s="90">
        <v>6570</v>
      </c>
      <c r="F505" s="90">
        <v>6670</v>
      </c>
      <c r="G505" s="90">
        <v>6751</v>
      </c>
      <c r="I505" s="264"/>
      <c r="J505" s="264"/>
      <c r="K505" s="264"/>
      <c r="L505" s="264"/>
    </row>
    <row r="506" spans="1:12" s="21" customFormat="1" ht="18.75" customHeight="1" hidden="1">
      <c r="A506" s="172" t="s">
        <v>201</v>
      </c>
      <c r="B506" s="89" t="s">
        <v>38</v>
      </c>
      <c r="C506" s="90">
        <v>34328</v>
      </c>
      <c r="D506" s="90">
        <v>36250</v>
      </c>
      <c r="E506" s="90">
        <v>37180</v>
      </c>
      <c r="F506" s="235">
        <v>38200</v>
      </c>
      <c r="G506" s="235">
        <v>48120</v>
      </c>
      <c r="I506" s="264"/>
      <c r="J506" s="264"/>
      <c r="K506" s="264"/>
      <c r="L506" s="264"/>
    </row>
    <row r="507" spans="1:12" s="21" customFormat="1" ht="24.75" customHeight="1" hidden="1">
      <c r="A507" s="26" t="s">
        <v>175</v>
      </c>
      <c r="B507" s="244" t="s">
        <v>38</v>
      </c>
      <c r="C507" s="24"/>
      <c r="D507" s="24"/>
      <c r="E507" s="24"/>
      <c r="F507" s="24"/>
      <c r="G507" s="24"/>
      <c r="I507" s="264"/>
      <c r="J507" s="264"/>
      <c r="K507" s="264"/>
      <c r="L507" s="264"/>
    </row>
    <row r="508" spans="1:12" s="21" customFormat="1" ht="6.75" customHeight="1" hidden="1">
      <c r="A508" s="84"/>
      <c r="B508" s="89"/>
      <c r="C508" s="24"/>
      <c r="D508" s="24"/>
      <c r="E508" s="24"/>
      <c r="F508" s="24"/>
      <c r="G508" s="24"/>
      <c r="I508" s="264"/>
      <c r="J508" s="264"/>
      <c r="K508" s="264"/>
      <c r="L508" s="264"/>
    </row>
    <row r="509" spans="1:12" s="21" customFormat="1" ht="15.75" hidden="1">
      <c r="A509" s="26" t="s">
        <v>158</v>
      </c>
      <c r="B509" s="244" t="s">
        <v>38</v>
      </c>
      <c r="C509" s="24">
        <v>30622</v>
      </c>
      <c r="D509" s="24">
        <f>D510</f>
        <v>250</v>
      </c>
      <c r="E509" s="24">
        <f>E510</f>
        <v>260</v>
      </c>
      <c r="F509" s="24">
        <f>F510</f>
        <v>280</v>
      </c>
      <c r="G509" s="24">
        <f>G510</f>
        <v>280</v>
      </c>
      <c r="I509" s="264"/>
      <c r="J509" s="264"/>
      <c r="K509" s="264"/>
      <c r="L509" s="264"/>
    </row>
    <row r="510" spans="1:12" s="21" customFormat="1" ht="15.75" hidden="1">
      <c r="A510" s="68" t="s">
        <v>185</v>
      </c>
      <c r="B510" s="89" t="s">
        <v>38</v>
      </c>
      <c r="C510" s="68">
        <v>935</v>
      </c>
      <c r="D510" s="68">
        <v>250</v>
      </c>
      <c r="E510" s="24">
        <v>260</v>
      </c>
      <c r="F510" s="24">
        <v>280</v>
      </c>
      <c r="G510" s="24">
        <v>280</v>
      </c>
      <c r="I510" s="264"/>
      <c r="J510" s="264"/>
      <c r="K510" s="264"/>
      <c r="L510" s="264"/>
    </row>
    <row r="511" spans="1:12" s="21" customFormat="1" ht="45.75" customHeight="1" hidden="1">
      <c r="A511" s="26" t="s">
        <v>173</v>
      </c>
      <c r="B511" s="244" t="s">
        <v>38</v>
      </c>
      <c r="C511" s="24"/>
      <c r="D511" s="24"/>
      <c r="E511" s="24"/>
      <c r="F511" s="24"/>
      <c r="G511" s="24"/>
      <c r="I511" s="264"/>
      <c r="J511" s="264"/>
      <c r="K511" s="264"/>
      <c r="L511" s="264"/>
    </row>
    <row r="512" spans="1:12" s="21" customFormat="1" ht="60" hidden="1">
      <c r="A512" s="20" t="s">
        <v>172</v>
      </c>
      <c r="B512" s="244" t="s">
        <v>38</v>
      </c>
      <c r="C512" s="24"/>
      <c r="D512" s="24"/>
      <c r="E512" s="24"/>
      <c r="F512" s="24"/>
      <c r="G512" s="24"/>
      <c r="I512" s="264"/>
      <c r="J512" s="264"/>
      <c r="K512" s="264"/>
      <c r="L512" s="264"/>
    </row>
    <row r="513" spans="1:12" s="21" customFormat="1" ht="15.75" hidden="1">
      <c r="A513" s="26" t="s">
        <v>159</v>
      </c>
      <c r="B513" s="244" t="s">
        <v>38</v>
      </c>
      <c r="C513" s="24"/>
      <c r="D513" s="24"/>
      <c r="E513" s="24"/>
      <c r="F513" s="24"/>
      <c r="G513" s="24"/>
      <c r="I513" s="264"/>
      <c r="J513" s="264"/>
      <c r="K513" s="264"/>
      <c r="L513" s="264"/>
    </row>
    <row r="514" spans="1:12" s="21" customFormat="1" ht="45" hidden="1">
      <c r="A514" s="26" t="s">
        <v>160</v>
      </c>
      <c r="B514" s="244" t="s">
        <v>38</v>
      </c>
      <c r="C514" s="24">
        <v>756</v>
      </c>
      <c r="D514" s="24">
        <v>140</v>
      </c>
      <c r="E514" s="24">
        <v>80</v>
      </c>
      <c r="F514" s="24">
        <v>80</v>
      </c>
      <c r="G514" s="24">
        <v>80</v>
      </c>
      <c r="I514" s="264"/>
      <c r="J514" s="264"/>
      <c r="K514" s="264"/>
      <c r="L514" s="264"/>
    </row>
    <row r="515" spans="1:12" s="21" customFormat="1" ht="31.5" customHeight="1" hidden="1">
      <c r="A515" s="20" t="s">
        <v>162</v>
      </c>
      <c r="B515" s="244" t="s">
        <v>38</v>
      </c>
      <c r="C515" s="24"/>
      <c r="D515" s="24"/>
      <c r="E515" s="24"/>
      <c r="F515" s="24"/>
      <c r="G515" s="24"/>
      <c r="I515" s="264"/>
      <c r="J515" s="264"/>
      <c r="K515" s="264"/>
      <c r="L515" s="264"/>
    </row>
    <row r="516" spans="1:12" s="21" customFormat="1" ht="15.75" hidden="1">
      <c r="A516" s="26" t="s">
        <v>161</v>
      </c>
      <c r="B516" s="244" t="s">
        <v>38</v>
      </c>
      <c r="C516" s="24"/>
      <c r="D516" s="24"/>
      <c r="E516" s="24"/>
      <c r="F516" s="24"/>
      <c r="G516" s="24"/>
      <c r="I516" s="264"/>
      <c r="J516" s="264"/>
      <c r="K516" s="264"/>
      <c r="L516" s="264"/>
    </row>
    <row r="517" spans="1:12" s="21" customFormat="1" ht="30" hidden="1">
      <c r="A517" s="26" t="s">
        <v>163</v>
      </c>
      <c r="B517" s="244" t="s">
        <v>38</v>
      </c>
      <c r="C517" s="24"/>
      <c r="D517" s="24"/>
      <c r="E517" s="24"/>
      <c r="F517" s="24"/>
      <c r="G517" s="24"/>
      <c r="I517" s="264"/>
      <c r="J517" s="264"/>
      <c r="K517" s="264"/>
      <c r="L517" s="264"/>
    </row>
    <row r="518" spans="1:12" s="21" customFormat="1" ht="30" hidden="1">
      <c r="A518" s="20" t="s">
        <v>164</v>
      </c>
      <c r="B518" s="244" t="s">
        <v>38</v>
      </c>
      <c r="C518" s="24"/>
      <c r="D518" s="24"/>
      <c r="E518" s="24"/>
      <c r="F518" s="24"/>
      <c r="G518" s="24"/>
      <c r="I518" s="264"/>
      <c r="J518" s="264"/>
      <c r="K518" s="264"/>
      <c r="L518" s="264"/>
    </row>
    <row r="519" spans="1:12" s="21" customFormat="1" ht="30" hidden="1">
      <c r="A519" s="26" t="s">
        <v>165</v>
      </c>
      <c r="B519" s="244" t="s">
        <v>38</v>
      </c>
      <c r="C519" s="24">
        <v>2617</v>
      </c>
      <c r="D519" s="24"/>
      <c r="E519" s="24"/>
      <c r="F519" s="24"/>
      <c r="G519" s="24"/>
      <c r="I519" s="264"/>
      <c r="J519" s="264"/>
      <c r="K519" s="264"/>
      <c r="L519" s="264"/>
    </row>
    <row r="520" spans="1:12" s="21" customFormat="1" ht="30" hidden="1">
      <c r="A520" s="20" t="s">
        <v>174</v>
      </c>
      <c r="B520" s="244" t="s">
        <v>38</v>
      </c>
      <c r="C520" s="24"/>
      <c r="D520" s="24"/>
      <c r="E520" s="24"/>
      <c r="F520" s="24"/>
      <c r="G520" s="24"/>
      <c r="I520" s="264"/>
      <c r="J520" s="264"/>
      <c r="K520" s="264"/>
      <c r="L520" s="264"/>
    </row>
    <row r="521" spans="1:12" s="21" customFormat="1" ht="45" hidden="1">
      <c r="A521" s="26" t="s">
        <v>166</v>
      </c>
      <c r="B521" s="244" t="s">
        <v>38</v>
      </c>
      <c r="C521" s="24"/>
      <c r="D521" s="24"/>
      <c r="E521" s="24"/>
      <c r="F521" s="24"/>
      <c r="G521" s="24"/>
      <c r="I521" s="264"/>
      <c r="J521" s="264"/>
      <c r="K521" s="264"/>
      <c r="L521" s="264"/>
    </row>
    <row r="522" spans="1:12" s="21" customFormat="1" ht="42.75" customHeight="1" hidden="1">
      <c r="A522" s="20" t="s">
        <v>167</v>
      </c>
      <c r="B522" s="66" t="s">
        <v>38</v>
      </c>
      <c r="C522" s="24">
        <v>478</v>
      </c>
      <c r="D522" s="24"/>
      <c r="E522" s="24"/>
      <c r="F522" s="24"/>
      <c r="G522" s="24"/>
      <c r="I522" s="264"/>
      <c r="J522" s="264"/>
      <c r="K522" s="264"/>
      <c r="L522" s="264"/>
    </row>
    <row r="523" spans="1:12" s="21" customFormat="1" ht="18.75" customHeight="1" hidden="1">
      <c r="A523" s="26" t="s">
        <v>168</v>
      </c>
      <c r="B523" s="66" t="s">
        <v>38</v>
      </c>
      <c r="C523" s="24">
        <v>1395</v>
      </c>
      <c r="D523" s="24">
        <v>5504</v>
      </c>
      <c r="E523" s="24">
        <v>5661</v>
      </c>
      <c r="F523" s="24">
        <v>5825</v>
      </c>
      <c r="G523" s="24">
        <v>5996</v>
      </c>
      <c r="I523" s="264"/>
      <c r="J523" s="264"/>
      <c r="K523" s="264"/>
      <c r="L523" s="264"/>
    </row>
    <row r="524" spans="1:12" s="21" customFormat="1" ht="46.5" customHeight="1" hidden="1">
      <c r="A524" s="26" t="s">
        <v>169</v>
      </c>
      <c r="B524" s="66" t="s">
        <v>38</v>
      </c>
      <c r="C524" s="24"/>
      <c r="D524" s="24">
        <v>99.64</v>
      </c>
      <c r="E524" s="24"/>
      <c r="F524" s="24"/>
      <c r="G524" s="24"/>
      <c r="I524" s="264"/>
      <c r="J524" s="264"/>
      <c r="K524" s="264"/>
      <c r="L524" s="264"/>
    </row>
    <row r="525" spans="1:12" s="21" customFormat="1" ht="50.25" customHeight="1" hidden="1">
      <c r="A525" s="26" t="s">
        <v>170</v>
      </c>
      <c r="B525" s="66" t="s">
        <v>38</v>
      </c>
      <c r="C525" s="24"/>
      <c r="D525" s="24"/>
      <c r="E525" s="24"/>
      <c r="F525" s="24"/>
      <c r="G525" s="24"/>
      <c r="I525" s="264"/>
      <c r="J525" s="264"/>
      <c r="K525" s="264"/>
      <c r="L525" s="264"/>
    </row>
    <row r="526" spans="1:12" s="21" customFormat="1" ht="6.75" customHeight="1" hidden="1">
      <c r="A526" s="20"/>
      <c r="B526" s="8"/>
      <c r="C526" s="24"/>
      <c r="D526" s="24"/>
      <c r="E526" s="24"/>
      <c r="F526" s="24"/>
      <c r="G526" s="24"/>
      <c r="I526" s="264"/>
      <c r="J526" s="264"/>
      <c r="K526" s="264"/>
      <c r="L526" s="264"/>
    </row>
    <row r="527" spans="1:12" s="21" customFormat="1" ht="30" hidden="1">
      <c r="A527" s="20" t="s">
        <v>171</v>
      </c>
      <c r="B527" s="66" t="s">
        <v>38</v>
      </c>
      <c r="C527" s="24"/>
      <c r="D527" s="24"/>
      <c r="E527" s="24"/>
      <c r="F527" s="24"/>
      <c r="G527" s="24"/>
      <c r="I527" s="264"/>
      <c r="J527" s="264"/>
      <c r="K527" s="264"/>
      <c r="L527" s="264"/>
    </row>
    <row r="528" spans="1:12" s="21" customFormat="1" ht="44.25" customHeight="1">
      <c r="A528" s="88" t="s">
        <v>323</v>
      </c>
      <c r="B528" s="244" t="s">
        <v>38</v>
      </c>
      <c r="C528" s="24">
        <f>C530+C543+C544+C546+C547+C548+C549+C550+C551+C552+C553+C554+C555+C556+C557+C558+C559+C560+C561</f>
        <v>636832</v>
      </c>
      <c r="D528" s="24">
        <f>D530+D543+D544+D546+D547+D548+D549+D550+D551+D552+D553+D554+D555+D556+D557+D558+D559+D560+D561</f>
        <v>677337.18</v>
      </c>
      <c r="E528" s="24">
        <f>E530+E543+E544+E546+E547+E548+E549+E550+E551+E552+E553+E554+E555+E556+E557+E558+E559+E560+E561</f>
        <v>702090.86932</v>
      </c>
      <c r="F528" s="24">
        <f>F530+F543+F544+F546+F547+F548+F549+F550+F551+F552+F553+F554+F555+F556+F557+F558+F559+F560+F561</f>
        <v>718654.5205508801</v>
      </c>
      <c r="G528" s="24">
        <f>G530+G543+G544+G546+G547+G548+G549+G550+G551+G552+G553+G554+G555+G556+G557+G558+G559+G560+G561</f>
        <v>760759.3816076018</v>
      </c>
      <c r="I528" s="264"/>
      <c r="J528" s="264"/>
      <c r="K528" s="264"/>
      <c r="L528" s="264"/>
    </row>
    <row r="529" spans="1:7" s="21" customFormat="1" ht="45" hidden="1">
      <c r="A529" s="20" t="s">
        <v>89</v>
      </c>
      <c r="B529" s="244"/>
      <c r="C529" s="24"/>
      <c r="D529" s="24"/>
      <c r="E529" s="24"/>
      <c r="F529" s="24"/>
      <c r="G529" s="24"/>
    </row>
    <row r="530" spans="1:7" s="21" customFormat="1" ht="39" customHeight="1" hidden="1">
      <c r="A530" s="26" t="s">
        <v>207</v>
      </c>
      <c r="B530" s="244" t="s">
        <v>38</v>
      </c>
      <c r="C530" s="24">
        <v>482477</v>
      </c>
      <c r="D530" s="24">
        <f>C530*1.12</f>
        <v>540374.2400000001</v>
      </c>
      <c r="E530" s="24">
        <f>D530*1.038</f>
        <v>560908.4611200001</v>
      </c>
      <c r="F530" s="24">
        <f>E530*1.024</f>
        <v>574370.2641868801</v>
      </c>
      <c r="G530" s="24">
        <f>F530*1.07</f>
        <v>614576.1826799618</v>
      </c>
    </row>
    <row r="531" spans="1:7" s="21" customFormat="1" ht="15.75" hidden="1">
      <c r="A531" s="172" t="s">
        <v>259</v>
      </c>
      <c r="B531" s="89" t="s">
        <v>38</v>
      </c>
      <c r="C531" s="90">
        <v>27641</v>
      </c>
      <c r="D531" s="90">
        <v>27645</v>
      </c>
      <c r="E531" s="90">
        <v>27630</v>
      </c>
      <c r="F531" s="90">
        <v>27640</v>
      </c>
      <c r="G531" s="90">
        <v>27640</v>
      </c>
    </row>
    <row r="532" spans="1:7" s="21" customFormat="1" ht="15.75" hidden="1">
      <c r="A532" s="172" t="s">
        <v>224</v>
      </c>
      <c r="B532" s="89" t="s">
        <v>38</v>
      </c>
      <c r="C532" s="90">
        <v>122</v>
      </c>
      <c r="D532" s="90">
        <v>145</v>
      </c>
      <c r="E532" s="90">
        <v>165</v>
      </c>
      <c r="F532" s="90">
        <v>166</v>
      </c>
      <c r="G532" s="90">
        <v>167</v>
      </c>
    </row>
    <row r="533" spans="1:7" s="21" customFormat="1" ht="15.75" hidden="1">
      <c r="A533" s="172" t="s">
        <v>198</v>
      </c>
      <c r="B533" s="89" t="s">
        <v>38</v>
      </c>
      <c r="C533" s="90">
        <v>55499</v>
      </c>
      <c r="D533" s="90">
        <v>56000</v>
      </c>
      <c r="E533" s="90">
        <v>56200</v>
      </c>
      <c r="F533" s="90">
        <v>56300</v>
      </c>
      <c r="G533" s="90">
        <v>56500</v>
      </c>
    </row>
    <row r="534" spans="1:7" s="21" customFormat="1" ht="15.75" hidden="1">
      <c r="A534" s="172" t="s">
        <v>200</v>
      </c>
      <c r="B534" s="89" t="s">
        <v>38</v>
      </c>
      <c r="C534" s="40">
        <v>31897</v>
      </c>
      <c r="D534" s="40">
        <v>31955</v>
      </c>
      <c r="E534" s="40">
        <v>32108</v>
      </c>
      <c r="F534" s="40">
        <v>34000</v>
      </c>
      <c r="G534" s="40">
        <v>36000</v>
      </c>
    </row>
    <row r="535" spans="1:7" s="21" customFormat="1" ht="15.75" hidden="1">
      <c r="A535" s="172" t="s">
        <v>211</v>
      </c>
      <c r="B535" s="89" t="s">
        <v>38</v>
      </c>
      <c r="C535" s="90">
        <v>47751</v>
      </c>
      <c r="D535" s="90">
        <v>59160</v>
      </c>
      <c r="E535" s="90">
        <v>67442</v>
      </c>
      <c r="F535" s="90">
        <v>67850</v>
      </c>
      <c r="G535" s="90">
        <v>67890</v>
      </c>
    </row>
    <row r="536" spans="1:7" s="21" customFormat="1" ht="15.75" hidden="1">
      <c r="A536" s="172" t="s">
        <v>230</v>
      </c>
      <c r="B536" s="89" t="s">
        <v>38</v>
      </c>
      <c r="C536" s="90">
        <v>14114</v>
      </c>
      <c r="D536" s="90">
        <v>17140</v>
      </c>
      <c r="E536" s="90">
        <v>18000</v>
      </c>
      <c r="F536" s="90">
        <v>18000</v>
      </c>
      <c r="G536" s="90">
        <v>18000</v>
      </c>
    </row>
    <row r="537" spans="1:7" s="21" customFormat="1" ht="15.75" hidden="1">
      <c r="A537" s="172" t="s">
        <v>199</v>
      </c>
      <c r="B537" s="89" t="s">
        <v>38</v>
      </c>
      <c r="C537" s="90">
        <v>100834</v>
      </c>
      <c r="D537" s="90">
        <v>103506</v>
      </c>
      <c r="E537" s="90">
        <v>112300</v>
      </c>
      <c r="F537" s="90">
        <v>123100</v>
      </c>
      <c r="G537" s="90">
        <v>125000</v>
      </c>
    </row>
    <row r="538" spans="1:7" s="21" customFormat="1" ht="15.75" hidden="1">
      <c r="A538" s="172" t="s">
        <v>227</v>
      </c>
      <c r="B538" s="89" t="s">
        <v>38</v>
      </c>
      <c r="C538" s="90">
        <v>154845</v>
      </c>
      <c r="D538" s="90">
        <v>160000</v>
      </c>
      <c r="E538" s="90">
        <v>160000</v>
      </c>
      <c r="F538" s="90">
        <v>160000</v>
      </c>
      <c r="G538" s="90">
        <v>160000</v>
      </c>
    </row>
    <row r="539" spans="1:8" s="21" customFormat="1" ht="19.5" customHeight="1" hidden="1">
      <c r="A539" s="172" t="s">
        <v>201</v>
      </c>
      <c r="B539" s="89" t="s">
        <v>38</v>
      </c>
      <c r="C539" s="90">
        <v>69856</v>
      </c>
      <c r="D539" s="90">
        <v>70631</v>
      </c>
      <c r="E539" s="90">
        <v>71211</v>
      </c>
      <c r="F539" s="90">
        <v>71213</v>
      </c>
      <c r="G539" s="90">
        <v>71218</v>
      </c>
      <c r="H539" s="247"/>
    </row>
    <row r="540" spans="1:8" s="21" customFormat="1" ht="19.5" customHeight="1" hidden="1">
      <c r="A540" s="172" t="s">
        <v>264</v>
      </c>
      <c r="B540" s="89" t="s">
        <v>38</v>
      </c>
      <c r="C540" s="90">
        <v>10694</v>
      </c>
      <c r="D540" s="90">
        <v>10687</v>
      </c>
      <c r="E540" s="90">
        <v>11487</v>
      </c>
      <c r="F540" s="90">
        <v>11887</v>
      </c>
      <c r="G540" s="90">
        <v>12887</v>
      </c>
      <c r="H540" s="247"/>
    </row>
    <row r="541" spans="1:8" s="21" customFormat="1" ht="19.5" customHeight="1" hidden="1">
      <c r="A541" s="172" t="s">
        <v>261</v>
      </c>
      <c r="B541" s="89" t="s">
        <v>38</v>
      </c>
      <c r="C541" s="90">
        <v>6380</v>
      </c>
      <c r="D541" s="90">
        <v>45000</v>
      </c>
      <c r="E541" s="90">
        <v>47400</v>
      </c>
      <c r="F541" s="90">
        <v>48500</v>
      </c>
      <c r="G541" s="90">
        <v>50000</v>
      </c>
      <c r="H541" s="247"/>
    </row>
    <row r="542" spans="1:8" s="21" customFormat="1" ht="14.25" customHeight="1" hidden="1">
      <c r="A542" s="172"/>
      <c r="B542" s="89"/>
      <c r="C542" s="90"/>
      <c r="D542" s="90"/>
      <c r="E542" s="90"/>
      <c r="F542" s="90"/>
      <c r="G542" s="90"/>
      <c r="H542" s="247"/>
    </row>
    <row r="543" spans="1:7" s="21" customFormat="1" ht="25.5" customHeight="1" hidden="1">
      <c r="A543" s="26" t="s">
        <v>175</v>
      </c>
      <c r="B543" s="244" t="s">
        <v>38</v>
      </c>
      <c r="C543" s="24"/>
      <c r="D543" s="24"/>
      <c r="E543" s="24"/>
      <c r="F543" s="24"/>
      <c r="G543" s="24"/>
    </row>
    <row r="544" spans="1:7" s="21" customFormat="1" ht="15.75" hidden="1">
      <c r="A544" s="26" t="s">
        <v>158</v>
      </c>
      <c r="B544" s="244" t="s">
        <v>38</v>
      </c>
      <c r="C544" s="24">
        <v>129201</v>
      </c>
      <c r="D544" s="24">
        <f>C544*0.94</f>
        <v>121448.93999999999</v>
      </c>
      <c r="E544" s="24">
        <f>D544*1.03</f>
        <v>125092.40819999999</v>
      </c>
      <c r="F544" s="24">
        <f>E544*1.02</f>
        <v>127594.25636399999</v>
      </c>
      <c r="G544" s="24">
        <f>F544*1.01</f>
        <v>128870.19892763998</v>
      </c>
    </row>
    <row r="545" spans="1:7" s="21" customFormat="1" ht="15.75" hidden="1">
      <c r="A545" s="68" t="s">
        <v>185</v>
      </c>
      <c r="B545" s="89" t="s">
        <v>38</v>
      </c>
      <c r="C545" s="68">
        <v>100486</v>
      </c>
      <c r="D545" s="68">
        <v>94000</v>
      </c>
      <c r="E545" s="68">
        <v>97000</v>
      </c>
      <c r="F545" s="234">
        <v>99000</v>
      </c>
      <c r="G545" s="234">
        <v>100000</v>
      </c>
    </row>
    <row r="546" spans="1:7" s="21" customFormat="1" ht="46.5" customHeight="1" hidden="1">
      <c r="A546" s="26" t="s">
        <v>173</v>
      </c>
      <c r="B546" s="244" t="s">
        <v>38</v>
      </c>
      <c r="C546" s="24"/>
      <c r="D546" s="24"/>
      <c r="E546" s="24"/>
      <c r="F546" s="24"/>
      <c r="G546" s="24"/>
    </row>
    <row r="547" spans="1:7" s="21" customFormat="1" ht="60" hidden="1">
      <c r="A547" s="20" t="s">
        <v>172</v>
      </c>
      <c r="B547" s="244" t="s">
        <v>38</v>
      </c>
      <c r="C547" s="24">
        <v>5</v>
      </c>
      <c r="D547" s="24"/>
      <c r="E547" s="24"/>
      <c r="F547" s="24"/>
      <c r="G547" s="24"/>
    </row>
    <row r="548" spans="1:7" s="21" customFormat="1" ht="15.75" hidden="1">
      <c r="A548" s="26" t="s">
        <v>159</v>
      </c>
      <c r="B548" s="244" t="s">
        <v>38</v>
      </c>
      <c r="C548" s="24"/>
      <c r="D548" s="24"/>
      <c r="E548" s="24"/>
      <c r="F548" s="24"/>
      <c r="G548" s="24"/>
    </row>
    <row r="549" spans="1:7" s="21" customFormat="1" ht="45" hidden="1">
      <c r="A549" s="26" t="s">
        <v>160</v>
      </c>
      <c r="B549" s="244" t="s">
        <v>38</v>
      </c>
      <c r="C549" s="24">
        <v>2086</v>
      </c>
      <c r="D549" s="24"/>
      <c r="E549" s="24"/>
      <c r="F549" s="24"/>
      <c r="G549" s="24"/>
    </row>
    <row r="550" spans="1:7" s="21" customFormat="1" ht="45" hidden="1">
      <c r="A550" s="20" t="s">
        <v>162</v>
      </c>
      <c r="B550" s="244" t="s">
        <v>38</v>
      </c>
      <c r="C550" s="24">
        <v>40</v>
      </c>
      <c r="D550" s="24"/>
      <c r="E550" s="24"/>
      <c r="F550" s="24"/>
      <c r="G550" s="24"/>
    </row>
    <row r="551" spans="1:7" s="21" customFormat="1" ht="15.75" hidden="1">
      <c r="A551" s="26" t="s">
        <v>161</v>
      </c>
      <c r="B551" s="244" t="s">
        <v>38</v>
      </c>
      <c r="C551" s="24">
        <v>71</v>
      </c>
      <c r="D551" s="24"/>
      <c r="E551" s="24"/>
      <c r="F551" s="24"/>
      <c r="G551" s="24"/>
    </row>
    <row r="552" spans="1:7" s="21" customFormat="1" ht="30" hidden="1">
      <c r="A552" s="26" t="s">
        <v>163</v>
      </c>
      <c r="B552" s="244" t="s">
        <v>38</v>
      </c>
      <c r="C552" s="24"/>
      <c r="D552" s="24"/>
      <c r="E552" s="24"/>
      <c r="F552" s="24"/>
      <c r="G552" s="24"/>
    </row>
    <row r="553" spans="1:7" s="21" customFormat="1" ht="30" hidden="1">
      <c r="A553" s="20" t="s">
        <v>164</v>
      </c>
      <c r="B553" s="244" t="s">
        <v>38</v>
      </c>
      <c r="C553" s="24"/>
      <c r="D553" s="24"/>
      <c r="E553" s="24"/>
      <c r="F553" s="24"/>
      <c r="G553" s="24"/>
    </row>
    <row r="554" spans="1:7" s="21" customFormat="1" ht="30" hidden="1">
      <c r="A554" s="26" t="s">
        <v>165</v>
      </c>
      <c r="B554" s="244" t="s">
        <v>38</v>
      </c>
      <c r="C554" s="24">
        <v>577</v>
      </c>
      <c r="D554" s="24"/>
      <c r="E554" s="24"/>
      <c r="F554" s="24"/>
      <c r="G554" s="24"/>
    </row>
    <row r="555" spans="1:7" s="21" customFormat="1" ht="30" hidden="1">
      <c r="A555" s="20" t="s">
        <v>174</v>
      </c>
      <c r="B555" s="244" t="s">
        <v>38</v>
      </c>
      <c r="C555" s="24"/>
      <c r="D555" s="24"/>
      <c r="E555" s="24"/>
      <c r="F555" s="24"/>
      <c r="G555" s="24"/>
    </row>
    <row r="556" spans="1:7" s="21" customFormat="1" ht="45" hidden="1">
      <c r="A556" s="26" t="s">
        <v>166</v>
      </c>
      <c r="B556" s="244" t="s">
        <v>38</v>
      </c>
      <c r="C556" s="24"/>
      <c r="D556" s="24"/>
      <c r="E556" s="24"/>
      <c r="F556" s="24"/>
      <c r="G556" s="24"/>
    </row>
    <row r="557" spans="1:7" s="21" customFormat="1" ht="48" customHeight="1" hidden="1">
      <c r="A557" s="20" t="s">
        <v>167</v>
      </c>
      <c r="B557" s="66" t="s">
        <v>38</v>
      </c>
      <c r="C557" s="24">
        <v>15196</v>
      </c>
      <c r="D557" s="24"/>
      <c r="E557" s="24"/>
      <c r="F557" s="24"/>
      <c r="G557" s="24"/>
    </row>
    <row r="558" spans="1:7" s="21" customFormat="1" ht="15.75" hidden="1">
      <c r="A558" s="26" t="s">
        <v>168</v>
      </c>
      <c r="B558" s="66" t="s">
        <v>38</v>
      </c>
      <c r="C558" s="24">
        <v>6593</v>
      </c>
      <c r="D558" s="24">
        <v>15514</v>
      </c>
      <c r="E558" s="24">
        <v>16090</v>
      </c>
      <c r="F558" s="24">
        <v>16690</v>
      </c>
      <c r="G558" s="24">
        <v>17313</v>
      </c>
    </row>
    <row r="559" spans="1:7" s="21" customFormat="1" ht="45" hidden="1">
      <c r="A559" s="26" t="s">
        <v>169</v>
      </c>
      <c r="B559" s="66" t="s">
        <v>38</v>
      </c>
      <c r="C559" s="24">
        <v>500</v>
      </c>
      <c r="D559" s="24"/>
      <c r="E559" s="24"/>
      <c r="F559" s="24"/>
      <c r="G559" s="24"/>
    </row>
    <row r="560" spans="1:7" s="21" customFormat="1" ht="69.75" customHeight="1" hidden="1">
      <c r="A560" s="26" t="s">
        <v>170</v>
      </c>
      <c r="B560" s="66" t="s">
        <v>38</v>
      </c>
      <c r="C560" s="24"/>
      <c r="D560" s="24"/>
      <c r="E560" s="24"/>
      <c r="F560" s="24"/>
      <c r="G560" s="24"/>
    </row>
    <row r="561" spans="1:7" s="21" customFormat="1" ht="62.25" customHeight="1" hidden="1">
      <c r="A561" s="20" t="s">
        <v>171</v>
      </c>
      <c r="B561" s="66" t="s">
        <v>38</v>
      </c>
      <c r="C561" s="24">
        <v>86</v>
      </c>
      <c r="D561" s="24"/>
      <c r="E561" s="24"/>
      <c r="F561" s="24"/>
      <c r="G561" s="24"/>
    </row>
    <row r="562" spans="1:7" s="21" customFormat="1" ht="15.75" hidden="1">
      <c r="A562" s="268" t="s">
        <v>41</v>
      </c>
      <c r="B562" s="269"/>
      <c r="C562" s="269"/>
      <c r="D562" s="269"/>
      <c r="E562" s="269"/>
      <c r="F562" s="269"/>
      <c r="G562" s="278"/>
    </row>
    <row r="563" spans="1:7" s="21" customFormat="1" ht="16.5" customHeight="1" hidden="1">
      <c r="A563" s="20" t="s">
        <v>83</v>
      </c>
      <c r="B563" s="244" t="s">
        <v>38</v>
      </c>
      <c r="C563" s="70"/>
      <c r="D563" s="70"/>
      <c r="E563" s="70"/>
      <c r="F563" s="24"/>
      <c r="G563" s="24"/>
    </row>
    <row r="564" spans="1:7" s="21" customFormat="1" ht="15.75" customHeight="1" hidden="1">
      <c r="A564" s="86" t="s">
        <v>107</v>
      </c>
      <c r="B564" s="244" t="s">
        <v>38</v>
      </c>
      <c r="C564" s="70"/>
      <c r="D564" s="70"/>
      <c r="E564" s="70"/>
      <c r="F564" s="24"/>
      <c r="G564" s="24"/>
    </row>
    <row r="565" spans="1:7" s="21" customFormat="1" ht="14.25" customHeight="1" hidden="1">
      <c r="A565" s="20" t="s">
        <v>31</v>
      </c>
      <c r="B565" s="244" t="s">
        <v>137</v>
      </c>
      <c r="C565" s="24"/>
      <c r="D565" s="24"/>
      <c r="E565" s="24"/>
      <c r="F565" s="24"/>
      <c r="G565" s="24"/>
    </row>
    <row r="566" spans="1:7" s="21" customFormat="1" ht="20.25" customHeight="1" hidden="1">
      <c r="A566" s="20" t="s">
        <v>32</v>
      </c>
      <c r="B566" s="244" t="s">
        <v>35</v>
      </c>
      <c r="C566" s="24"/>
      <c r="D566" s="24"/>
      <c r="E566" s="24"/>
      <c r="F566" s="24"/>
      <c r="G566" s="24"/>
    </row>
    <row r="567" spans="1:7" s="21" customFormat="1" ht="18.75" customHeight="1" hidden="1">
      <c r="A567" s="20" t="s">
        <v>33</v>
      </c>
      <c r="B567" s="244" t="s">
        <v>138</v>
      </c>
      <c r="C567" s="24"/>
      <c r="D567" s="24"/>
      <c r="E567" s="24"/>
      <c r="F567" s="24"/>
      <c r="G567" s="24"/>
    </row>
    <row r="568" spans="1:7" s="21" customFormat="1" ht="30" hidden="1">
      <c r="A568" s="54" t="s">
        <v>34</v>
      </c>
      <c r="B568" s="87" t="s">
        <v>103</v>
      </c>
      <c r="C568" s="24"/>
      <c r="D568" s="24"/>
      <c r="E568" s="24"/>
      <c r="F568" s="24"/>
      <c r="G568" s="24"/>
    </row>
    <row r="569" spans="1:7" s="21" customFormat="1" ht="12.75" customHeight="1" hidden="1">
      <c r="A569" s="286" t="s">
        <v>42</v>
      </c>
      <c r="B569" s="287"/>
      <c r="C569" s="287"/>
      <c r="D569" s="287"/>
      <c r="E569" s="287"/>
      <c r="F569" s="287"/>
      <c r="G569" s="288"/>
    </row>
    <row r="570" spans="1:7" s="21" customFormat="1" ht="14.25" customHeight="1" hidden="1">
      <c r="A570" s="289"/>
      <c r="B570" s="270"/>
      <c r="C570" s="270"/>
      <c r="D570" s="270"/>
      <c r="E570" s="270"/>
      <c r="F570" s="270"/>
      <c r="G570" s="271"/>
    </row>
    <row r="571" spans="1:7" s="21" customFormat="1" ht="65.25" customHeight="1" hidden="1">
      <c r="A571" s="20" t="s">
        <v>84</v>
      </c>
      <c r="B571" s="244" t="s">
        <v>38</v>
      </c>
      <c r="C571" s="24"/>
      <c r="D571" s="24"/>
      <c r="E571" s="24"/>
      <c r="F571" s="24"/>
      <c r="G571" s="24"/>
    </row>
    <row r="572" spans="1:7" s="21" customFormat="1" ht="15.75" hidden="1">
      <c r="A572" s="268" t="s">
        <v>43</v>
      </c>
      <c r="B572" s="269"/>
      <c r="C572" s="269"/>
      <c r="D572" s="269"/>
      <c r="E572" s="269"/>
      <c r="F572" s="269"/>
      <c r="G572" s="278"/>
    </row>
    <row r="573" spans="1:7" s="21" customFormat="1" ht="59.25" customHeight="1" hidden="1">
      <c r="A573" s="20" t="s">
        <v>84</v>
      </c>
      <c r="B573" s="244" t="s">
        <v>38</v>
      </c>
      <c r="C573" s="24"/>
      <c r="D573" s="24"/>
      <c r="E573" s="24"/>
      <c r="F573" s="24"/>
      <c r="G573" s="24"/>
    </row>
    <row r="574" spans="1:7" s="15" customFormat="1" ht="15.75">
      <c r="A574" s="275"/>
      <c r="B574" s="276"/>
      <c r="C574" s="276"/>
      <c r="D574" s="276"/>
      <c r="E574" s="276"/>
      <c r="F574" s="276"/>
      <c r="G574" s="277"/>
    </row>
    <row r="575" spans="1:7" s="15" customFormat="1" ht="15.75">
      <c r="A575" s="268" t="s">
        <v>37</v>
      </c>
      <c r="B575" s="269"/>
      <c r="C575" s="269"/>
      <c r="D575" s="269"/>
      <c r="E575" s="269"/>
      <c r="F575" s="269"/>
      <c r="G575" s="278"/>
    </row>
    <row r="576" spans="1:12" s="15" customFormat="1" ht="15.75">
      <c r="A576" s="88" t="s">
        <v>10</v>
      </c>
      <c r="B576" s="245" t="s">
        <v>38</v>
      </c>
      <c r="C576" s="24">
        <f>C578+C588+C590+C591+C592+C593+C594+C595+C597+C598+C600+C601+C602+C603+C604+C605+C606</f>
        <v>1881611</v>
      </c>
      <c r="D576" s="24">
        <f>D578+D588+D590+D591+D592+D593+D594+D595+D597+D598+D600+D601+D602+D603+D604+D605+D606</f>
        <v>1835657.182</v>
      </c>
      <c r="E576" s="24">
        <f>E578+E588+E590+E591+E592+E593+E594+E595+E597+E598+E600+E601+E602+E603+E604+E605+E606</f>
        <v>1892470.176056</v>
      </c>
      <c r="F576" s="24">
        <f>F578+F588+F590+F591+F592+F593+F594+F595+F597+F598+F600+F601+F602+F603+F604+F605+F606</f>
        <v>1936256.2498483597</v>
      </c>
      <c r="G576" s="24">
        <f>G578+G588+G590+G591+G592+G593+G594+G595+G597+G598+G600+G601+G602+G603+G604+G605+G606</f>
        <v>2005617.8280348585</v>
      </c>
      <c r="I576" s="18"/>
      <c r="J576" s="18"/>
      <c r="K576" s="18"/>
      <c r="L576" s="18"/>
    </row>
    <row r="577" spans="1:7" s="15" customFormat="1" ht="33.75" customHeight="1" hidden="1">
      <c r="A577" s="20" t="s">
        <v>89</v>
      </c>
      <c r="B577" s="245"/>
      <c r="C577" s="24"/>
      <c r="D577" s="24"/>
      <c r="E577" s="24"/>
      <c r="F577" s="24"/>
      <c r="G577" s="24"/>
    </row>
    <row r="578" spans="1:7" s="15" customFormat="1" ht="30" hidden="1">
      <c r="A578" s="26" t="s">
        <v>157</v>
      </c>
      <c r="B578" s="245" t="s">
        <v>38</v>
      </c>
      <c r="C578" s="24">
        <v>1742285</v>
      </c>
      <c r="D578" s="24">
        <f>D612-D645</f>
        <v>1655170.75</v>
      </c>
      <c r="E578" s="24">
        <f>E612-E645</f>
        <v>1701515.531</v>
      </c>
      <c r="F578" s="24">
        <f>F612-F645</f>
        <v>1733844.3260889999</v>
      </c>
      <c r="G578" s="24">
        <f>G612-G645</f>
        <v>1791061.1888499367</v>
      </c>
    </row>
    <row r="579" spans="1:7" s="15" customFormat="1" ht="15.75" hidden="1">
      <c r="A579" s="172" t="s">
        <v>259</v>
      </c>
      <c r="B579" s="89" t="s">
        <v>38</v>
      </c>
      <c r="C579" s="90">
        <v>209256</v>
      </c>
      <c r="D579" s="90">
        <v>209300</v>
      </c>
      <c r="E579" s="90">
        <v>209400</v>
      </c>
      <c r="F579" s="90">
        <v>209400</v>
      </c>
      <c r="G579" s="90">
        <v>209500</v>
      </c>
    </row>
    <row r="580" spans="1:7" s="15" customFormat="1" ht="15.75" hidden="1">
      <c r="A580" s="172" t="s">
        <v>201</v>
      </c>
      <c r="B580" s="89" t="s">
        <v>38</v>
      </c>
      <c r="C580" s="90">
        <v>133301</v>
      </c>
      <c r="D580" s="90">
        <v>68100</v>
      </c>
      <c r="E580" s="90">
        <v>75000</v>
      </c>
      <c r="F580" s="90">
        <v>80000</v>
      </c>
      <c r="G580" s="90">
        <v>80000</v>
      </c>
    </row>
    <row r="581" spans="1:7" s="15" customFormat="1" ht="16.5" customHeight="1" hidden="1">
      <c r="A581" s="172" t="s">
        <v>224</v>
      </c>
      <c r="B581" s="89" t="s">
        <v>38</v>
      </c>
      <c r="C581" s="90">
        <v>231125</v>
      </c>
      <c r="D581" s="90">
        <v>234715</v>
      </c>
      <c r="E581" s="90">
        <v>235809</v>
      </c>
      <c r="F581" s="90">
        <v>236997</v>
      </c>
      <c r="G581" s="90">
        <v>238000</v>
      </c>
    </row>
    <row r="582" spans="1:7" s="15" customFormat="1" ht="16.5" customHeight="1" hidden="1">
      <c r="A582" s="172" t="s">
        <v>260</v>
      </c>
      <c r="B582" s="89" t="s">
        <v>38</v>
      </c>
      <c r="C582" s="90">
        <v>131088</v>
      </c>
      <c r="D582" s="90">
        <v>75000</v>
      </c>
      <c r="E582" s="90">
        <v>75000</v>
      </c>
      <c r="F582" s="90">
        <v>75000</v>
      </c>
      <c r="G582" s="90">
        <v>75000</v>
      </c>
    </row>
    <row r="583" spans="1:7" s="15" customFormat="1" ht="16.5" customHeight="1" hidden="1">
      <c r="A583" s="172" t="s">
        <v>226</v>
      </c>
      <c r="B583" s="89" t="s">
        <v>38</v>
      </c>
      <c r="C583" s="90">
        <v>53939</v>
      </c>
      <c r="D583" s="90">
        <v>56000</v>
      </c>
      <c r="E583" s="90">
        <v>58000</v>
      </c>
      <c r="F583" s="90">
        <v>60000</v>
      </c>
      <c r="G583" s="90">
        <v>62000</v>
      </c>
    </row>
    <row r="584" spans="1:7" s="15" customFormat="1" ht="16.5" customHeight="1" hidden="1">
      <c r="A584" s="172" t="s">
        <v>200</v>
      </c>
      <c r="B584" s="89" t="s">
        <v>38</v>
      </c>
      <c r="C584" s="40">
        <v>70641</v>
      </c>
      <c r="D584" s="40">
        <v>71000</v>
      </c>
      <c r="E584" s="40">
        <v>71500</v>
      </c>
      <c r="F584" s="40">
        <v>71800</v>
      </c>
      <c r="G584" s="40">
        <v>72000</v>
      </c>
    </row>
    <row r="585" spans="1:7" s="15" customFormat="1" ht="16.5" customHeight="1" hidden="1">
      <c r="A585" s="172" t="s">
        <v>199</v>
      </c>
      <c r="B585" s="89" t="s">
        <v>38</v>
      </c>
      <c r="C585" s="90">
        <v>413083</v>
      </c>
      <c r="D585" s="90">
        <v>400000</v>
      </c>
      <c r="E585" s="90">
        <v>350000</v>
      </c>
      <c r="F585" s="90">
        <v>350000</v>
      </c>
      <c r="G585" s="90">
        <v>350000</v>
      </c>
    </row>
    <row r="586" spans="1:7" s="15" customFormat="1" ht="15.75" hidden="1">
      <c r="A586" s="172" t="s">
        <v>261</v>
      </c>
      <c r="B586" s="89" t="s">
        <v>38</v>
      </c>
      <c r="C586" s="90">
        <v>489458</v>
      </c>
      <c r="D586" s="90">
        <v>510000</v>
      </c>
      <c r="E586" s="90">
        <v>522000</v>
      </c>
      <c r="F586" s="90">
        <v>530000</v>
      </c>
      <c r="G586" s="90">
        <v>550000</v>
      </c>
    </row>
    <row r="587" spans="1:7" s="15" customFormat="1" ht="15.75" hidden="1">
      <c r="A587" s="172"/>
      <c r="B587" s="89"/>
      <c r="C587" s="90"/>
      <c r="D587" s="90"/>
      <c r="E587" s="90"/>
      <c r="F587" s="90"/>
      <c r="G587" s="90"/>
    </row>
    <row r="588" spans="1:7" s="15" customFormat="1" ht="15.75" hidden="1">
      <c r="A588" s="26" t="s">
        <v>158</v>
      </c>
      <c r="B588" s="245" t="s">
        <v>38</v>
      </c>
      <c r="C588" s="24">
        <v>99345</v>
      </c>
      <c r="D588" s="24">
        <f>D620-D649</f>
        <v>140185.584</v>
      </c>
      <c r="E588" s="24">
        <f>E620-E649</f>
        <v>148316.347872</v>
      </c>
      <c r="F588" s="24">
        <f>F620-F649</f>
        <v>157215.32874432002</v>
      </c>
      <c r="G588" s="24">
        <f>G620-G649</f>
        <v>166648.24846897923</v>
      </c>
    </row>
    <row r="589" spans="1:7" s="15" customFormat="1" ht="15.75" hidden="1">
      <c r="A589" s="68" t="s">
        <v>185</v>
      </c>
      <c r="B589" s="89" t="s">
        <v>38</v>
      </c>
      <c r="C589" s="68">
        <v>147048</v>
      </c>
      <c r="D589" s="68">
        <v>150000</v>
      </c>
      <c r="E589" s="68">
        <v>150000</v>
      </c>
      <c r="F589" s="234">
        <v>150000</v>
      </c>
      <c r="G589" s="234">
        <v>150000</v>
      </c>
    </row>
    <row r="590" spans="1:7" s="15" customFormat="1" ht="47.25" customHeight="1" hidden="1">
      <c r="A590" s="26" t="s">
        <v>173</v>
      </c>
      <c r="B590" s="245" t="s">
        <v>38</v>
      </c>
      <c r="C590" s="24"/>
      <c r="D590" s="24"/>
      <c r="E590" s="24"/>
      <c r="F590" s="24"/>
      <c r="G590" s="24"/>
    </row>
    <row r="591" spans="1:7" s="15" customFormat="1" ht="60" hidden="1">
      <c r="A591" s="20" t="s">
        <v>172</v>
      </c>
      <c r="B591" s="245" t="s">
        <v>38</v>
      </c>
      <c r="C591" s="24"/>
      <c r="D591" s="24"/>
      <c r="E591" s="24"/>
      <c r="F591" s="24"/>
      <c r="G591" s="24"/>
    </row>
    <row r="592" spans="1:7" s="15" customFormat="1" ht="15.75" hidden="1">
      <c r="A592" s="26" t="s">
        <v>159</v>
      </c>
      <c r="B592" s="245" t="s">
        <v>38</v>
      </c>
      <c r="C592" s="24"/>
      <c r="D592" s="24"/>
      <c r="E592" s="24"/>
      <c r="F592" s="24"/>
      <c r="G592" s="24"/>
    </row>
    <row r="593" spans="1:7" s="15" customFormat="1" ht="45" hidden="1">
      <c r="A593" s="26" t="s">
        <v>160</v>
      </c>
      <c r="B593" s="245" t="s">
        <v>38</v>
      </c>
      <c r="C593" s="24">
        <v>39981</v>
      </c>
      <c r="D593" s="24">
        <f>D628-D653</f>
        <v>40300.848</v>
      </c>
      <c r="E593" s="24">
        <f>E628-E653</f>
        <v>42638.297184</v>
      </c>
      <c r="F593" s="24">
        <f>F628-F653</f>
        <v>45196.59501504</v>
      </c>
      <c r="G593" s="24">
        <f>G628-G653</f>
        <v>47908.390715942405</v>
      </c>
    </row>
    <row r="594" spans="1:7" s="15" customFormat="1" ht="35.25" customHeight="1" hidden="1">
      <c r="A594" s="20" t="s">
        <v>162</v>
      </c>
      <c r="B594" s="245" t="s">
        <v>38</v>
      </c>
      <c r="C594" s="24"/>
      <c r="D594" s="24"/>
      <c r="E594" s="24"/>
      <c r="F594" s="24"/>
      <c r="G594" s="24"/>
    </row>
    <row r="595" spans="1:7" s="15" customFormat="1" ht="27.75" customHeight="1" hidden="1">
      <c r="A595" s="26" t="s">
        <v>161</v>
      </c>
      <c r="B595" s="245" t="s">
        <v>38</v>
      </c>
      <c r="C595" s="24"/>
      <c r="D595" s="24"/>
      <c r="E595" s="24"/>
      <c r="F595" s="24"/>
      <c r="G595" s="24"/>
    </row>
    <row r="596" spans="1:7" s="15" customFormat="1" ht="30" hidden="1">
      <c r="A596" s="26" t="s">
        <v>163</v>
      </c>
      <c r="B596" s="245" t="s">
        <v>38</v>
      </c>
      <c r="C596" s="24"/>
      <c r="D596" s="24"/>
      <c r="E596" s="24"/>
      <c r="F596" s="24"/>
      <c r="G596" s="24"/>
    </row>
    <row r="597" spans="1:7" s="15" customFormat="1" ht="30" hidden="1">
      <c r="A597" s="20" t="s">
        <v>164</v>
      </c>
      <c r="B597" s="245" t="s">
        <v>38</v>
      </c>
      <c r="C597" s="24"/>
      <c r="D597" s="24"/>
      <c r="E597" s="24"/>
      <c r="F597" s="24"/>
      <c r="G597" s="24"/>
    </row>
    <row r="598" spans="1:7" s="15" customFormat="1" ht="30" hidden="1">
      <c r="A598" s="26" t="s">
        <v>165</v>
      </c>
      <c r="B598" s="245" t="s">
        <v>38</v>
      </c>
      <c r="C598" s="24"/>
      <c r="D598" s="24"/>
      <c r="E598" s="24"/>
      <c r="F598" s="24"/>
      <c r="G598" s="24"/>
    </row>
    <row r="599" spans="1:7" s="15" customFormat="1" ht="15.75" hidden="1">
      <c r="A599" s="68"/>
      <c r="B599" s="89"/>
      <c r="C599" s="25"/>
      <c r="D599" s="25"/>
      <c r="E599" s="25"/>
      <c r="F599" s="25"/>
      <c r="G599" s="25"/>
    </row>
    <row r="600" spans="1:7" s="15" customFormat="1" ht="30" hidden="1">
      <c r="A600" s="20" t="s">
        <v>174</v>
      </c>
      <c r="B600" s="245" t="s">
        <v>38</v>
      </c>
      <c r="C600" s="24"/>
      <c r="D600" s="24"/>
      <c r="E600" s="24"/>
      <c r="F600" s="24"/>
      <c r="G600" s="24"/>
    </row>
    <row r="601" spans="1:7" s="15" customFormat="1" ht="45" hidden="1">
      <c r="A601" s="26" t="s">
        <v>166</v>
      </c>
      <c r="B601" s="245" t="s">
        <v>38</v>
      </c>
      <c r="C601" s="24"/>
      <c r="D601" s="24"/>
      <c r="E601" s="24"/>
      <c r="F601" s="24"/>
      <c r="G601" s="24"/>
    </row>
    <row r="602" spans="1:7" s="15" customFormat="1" ht="47.25" customHeight="1" hidden="1">
      <c r="A602" s="20" t="s">
        <v>167</v>
      </c>
      <c r="B602" s="66" t="s">
        <v>38</v>
      </c>
      <c r="C602" s="24"/>
      <c r="D602" s="24"/>
      <c r="E602" s="24"/>
      <c r="F602" s="24"/>
      <c r="G602" s="24"/>
    </row>
    <row r="603" spans="1:7" s="15" customFormat="1" ht="15.75" hidden="1">
      <c r="A603" s="26" t="s">
        <v>168</v>
      </c>
      <c r="B603" s="66" t="s">
        <v>38</v>
      </c>
      <c r="C603" s="24"/>
      <c r="D603" s="24"/>
      <c r="E603" s="24"/>
      <c r="F603" s="24"/>
      <c r="G603" s="24"/>
    </row>
    <row r="604" spans="1:7" s="15" customFormat="1" ht="50.25" customHeight="1" hidden="1">
      <c r="A604" s="26" t="s">
        <v>169</v>
      </c>
      <c r="B604" s="66" t="s">
        <v>38</v>
      </c>
      <c r="C604" s="24"/>
      <c r="D604" s="24"/>
      <c r="E604" s="24"/>
      <c r="F604" s="24"/>
      <c r="G604" s="24"/>
    </row>
    <row r="605" spans="1:7" s="15" customFormat="1" ht="45" hidden="1">
      <c r="A605" s="26" t="s">
        <v>170</v>
      </c>
      <c r="B605" s="66" t="s">
        <v>38</v>
      </c>
      <c r="C605" s="24"/>
      <c r="D605" s="24"/>
      <c r="E605" s="24"/>
      <c r="F605" s="24"/>
      <c r="G605" s="24"/>
    </row>
    <row r="606" spans="1:7" s="15" customFormat="1" ht="29.25" customHeight="1" hidden="1">
      <c r="A606" s="20" t="s">
        <v>171</v>
      </c>
      <c r="B606" s="66" t="s">
        <v>38</v>
      </c>
      <c r="C606" s="24"/>
      <c r="D606" s="24"/>
      <c r="E606" s="24"/>
      <c r="F606" s="24"/>
      <c r="G606" s="24"/>
    </row>
    <row r="607" spans="1:7" s="15" customFormat="1" ht="15.75" customHeight="1" hidden="1">
      <c r="A607" s="20"/>
      <c r="B607" s="8"/>
      <c r="C607" s="24"/>
      <c r="D607" s="24"/>
      <c r="E607" s="24"/>
      <c r="F607" s="24"/>
      <c r="G607" s="24"/>
    </row>
    <row r="608" spans="1:7" s="15" customFormat="1" ht="15.75">
      <c r="A608" s="88" t="s">
        <v>11</v>
      </c>
      <c r="B608" s="245"/>
      <c r="C608" s="24"/>
      <c r="D608" s="24"/>
      <c r="E608" s="24"/>
      <c r="F608" s="24"/>
      <c r="G608" s="24"/>
    </row>
    <row r="609" spans="1:7" s="15" customFormat="1" ht="15.75">
      <c r="A609" s="20"/>
      <c r="B609" s="245"/>
      <c r="C609" s="24"/>
      <c r="D609" s="24"/>
      <c r="E609" s="24"/>
      <c r="F609" s="24"/>
      <c r="G609" s="24"/>
    </row>
    <row r="610" spans="1:12" s="15" customFormat="1" ht="30">
      <c r="A610" s="20" t="s">
        <v>325</v>
      </c>
      <c r="B610" s="245" t="s">
        <v>38</v>
      </c>
      <c r="C610" s="24">
        <f>C612+C619+C620+C622+C624+C627+C628+C629+C630+C631+C632+C633+C634+C635+C636+C637+C638+C639+C640</f>
        <v>1921339</v>
      </c>
      <c r="D610" s="24">
        <f>D612+D619+D620+D622+D624+D627+D628+D629+D630+D631+D632+D633+D634+D635+D636+D637+D638+D639+D640</f>
        <v>1835657.182</v>
      </c>
      <c r="E610" s="24">
        <f>E612+E619+E620+E622+E624+E627+E628+E629+E630+E631+E632+E633+E634+E635+E636+E637+E638+E639+E640</f>
        <v>1892470.176056</v>
      </c>
      <c r="F610" s="24">
        <f>F612+F619+F620+F622+F624+F627+F628+F629+F630+F631+F632+F633+F634+F635+F636+F637+F638+F639+F640</f>
        <v>1936256.2498483597</v>
      </c>
      <c r="G610" s="24">
        <f>G612+G619+G620+G622+G624+G627+G628+G629+G630+G631+G632+G633+G634+G635+G636+G637+G638+G639+G640</f>
        <v>2005617.8280348585</v>
      </c>
      <c r="I610" s="18"/>
      <c r="J610" s="18"/>
      <c r="K610" s="18"/>
      <c r="L610" s="18"/>
    </row>
    <row r="611" spans="1:7" s="15" customFormat="1" ht="33" customHeight="1" hidden="1">
      <c r="A611" s="20" t="s">
        <v>89</v>
      </c>
      <c r="B611" s="245"/>
      <c r="C611" s="24"/>
      <c r="D611" s="24"/>
      <c r="E611" s="24"/>
      <c r="F611" s="24"/>
      <c r="G611" s="24"/>
    </row>
    <row r="612" spans="1:7" s="15" customFormat="1" ht="30" hidden="1">
      <c r="A612" s="26" t="s">
        <v>157</v>
      </c>
      <c r="B612" s="245" t="s">
        <v>38</v>
      </c>
      <c r="C612" s="24">
        <v>1742285</v>
      </c>
      <c r="D612" s="24">
        <f>C612*0.95</f>
        <v>1655170.75</v>
      </c>
      <c r="E612" s="24">
        <f>D612*1.028</f>
        <v>1701515.531</v>
      </c>
      <c r="F612" s="24">
        <f>E612*1.019</f>
        <v>1733844.3260889999</v>
      </c>
      <c r="G612" s="24">
        <f>F612*1.033</f>
        <v>1791061.1888499367</v>
      </c>
    </row>
    <row r="613" spans="1:7" s="15" customFormat="1" ht="15" customHeight="1" hidden="1">
      <c r="A613" s="172" t="s">
        <v>198</v>
      </c>
      <c r="B613" s="89" t="s">
        <v>38</v>
      </c>
      <c r="C613" s="90">
        <v>95469</v>
      </c>
      <c r="D613" s="90">
        <v>25000</v>
      </c>
      <c r="E613" s="90">
        <v>3000</v>
      </c>
      <c r="F613" s="90">
        <v>4000</v>
      </c>
      <c r="G613" s="90">
        <v>5000</v>
      </c>
    </row>
    <row r="614" spans="1:7" s="15" customFormat="1" ht="15.75" hidden="1">
      <c r="A614" s="172" t="s">
        <v>211</v>
      </c>
      <c r="B614" s="89" t="s">
        <v>38</v>
      </c>
      <c r="C614" s="90">
        <v>164190</v>
      </c>
      <c r="D614" s="90">
        <v>160150</v>
      </c>
      <c r="E614" s="90">
        <v>170320</v>
      </c>
      <c r="F614" s="90">
        <v>171200</v>
      </c>
      <c r="G614" s="90">
        <v>172300</v>
      </c>
    </row>
    <row r="615" spans="1:7" s="15" customFormat="1" ht="17.25" customHeight="1" hidden="1">
      <c r="A615" s="172" t="s">
        <v>264</v>
      </c>
      <c r="B615" s="89" t="s">
        <v>38</v>
      </c>
      <c r="C615" s="90">
        <v>1017</v>
      </c>
      <c r="D615" s="90">
        <v>5000</v>
      </c>
      <c r="E615" s="90">
        <v>7000</v>
      </c>
      <c r="F615" s="90">
        <v>10000</v>
      </c>
      <c r="G615" s="90">
        <v>15000</v>
      </c>
    </row>
    <row r="616" spans="1:7" s="15" customFormat="1" ht="17.25" customHeight="1" hidden="1">
      <c r="A616" s="172" t="s">
        <v>261</v>
      </c>
      <c r="B616" s="89" t="s">
        <v>38</v>
      </c>
      <c r="C616" s="90">
        <v>489458</v>
      </c>
      <c r="D616" s="90">
        <v>510000</v>
      </c>
      <c r="E616" s="90">
        <v>522000</v>
      </c>
      <c r="F616" s="90">
        <v>530000</v>
      </c>
      <c r="G616" s="90">
        <v>550000</v>
      </c>
    </row>
    <row r="617" spans="1:7" s="15" customFormat="1" ht="15.75" hidden="1">
      <c r="A617" s="172" t="s">
        <v>230</v>
      </c>
      <c r="B617" s="89" t="s">
        <v>38</v>
      </c>
      <c r="C617" s="90">
        <v>246360</v>
      </c>
      <c r="D617" s="90">
        <v>250000</v>
      </c>
      <c r="E617" s="90">
        <v>260000</v>
      </c>
      <c r="F617" s="90">
        <v>265000</v>
      </c>
      <c r="G617" s="90">
        <v>270000</v>
      </c>
    </row>
    <row r="618" spans="1:7" s="15" customFormat="1" ht="15.75" hidden="1">
      <c r="A618" s="172"/>
      <c r="B618" s="89"/>
      <c r="C618" s="68"/>
      <c r="D618" s="68"/>
      <c r="E618" s="68"/>
      <c r="F618" s="68"/>
      <c r="G618" s="68"/>
    </row>
    <row r="619" spans="1:7" s="15" customFormat="1" ht="27" customHeight="1" hidden="1">
      <c r="A619" s="26" t="s">
        <v>175</v>
      </c>
      <c r="B619" s="245" t="s">
        <v>38</v>
      </c>
      <c r="C619" s="24"/>
      <c r="D619" s="24"/>
      <c r="E619" s="24"/>
      <c r="F619" s="24"/>
      <c r="G619" s="24"/>
    </row>
    <row r="620" spans="1:12" s="15" customFormat="1" ht="15.75" hidden="1">
      <c r="A620" s="26" t="s">
        <v>158</v>
      </c>
      <c r="B620" s="245" t="s">
        <v>38</v>
      </c>
      <c r="C620" s="24">
        <v>139073</v>
      </c>
      <c r="D620" s="24">
        <f>C620*1.008</f>
        <v>140185.584</v>
      </c>
      <c r="E620" s="24">
        <f>D620*1.058</f>
        <v>148316.347872</v>
      </c>
      <c r="F620" s="24">
        <f>E620*1.06</f>
        <v>157215.32874432002</v>
      </c>
      <c r="G620" s="24">
        <f>F620*1.06</f>
        <v>166648.24846897923</v>
      </c>
      <c r="L620" s="19"/>
    </row>
    <row r="621" spans="1:12" s="15" customFormat="1" ht="15.75" hidden="1">
      <c r="A621" s="68" t="s">
        <v>185</v>
      </c>
      <c r="B621" s="89" t="s">
        <v>38</v>
      </c>
      <c r="C621" s="68">
        <v>147048</v>
      </c>
      <c r="D621" s="68">
        <v>150000</v>
      </c>
      <c r="E621" s="68">
        <v>150000</v>
      </c>
      <c r="F621" s="234">
        <v>150000</v>
      </c>
      <c r="G621" s="234">
        <v>150000</v>
      </c>
      <c r="H621" s="249"/>
      <c r="I621" s="17"/>
      <c r="J621" s="17"/>
      <c r="K621" s="17"/>
      <c r="L621" s="17"/>
    </row>
    <row r="622" spans="1:12" s="15" customFormat="1" ht="45" hidden="1">
      <c r="A622" s="26" t="s">
        <v>173</v>
      </c>
      <c r="B622" s="245" t="s">
        <v>38</v>
      </c>
      <c r="C622" s="24"/>
      <c r="D622" s="24"/>
      <c r="E622" s="24"/>
      <c r="F622" s="24"/>
      <c r="G622" s="24"/>
      <c r="H622" s="19"/>
      <c r="I622" s="19"/>
      <c r="J622" s="19"/>
      <c r="K622" s="19"/>
      <c r="L622" s="19"/>
    </row>
    <row r="623" spans="1:7" s="15" customFormat="1" ht="15.75" hidden="1">
      <c r="A623" s="68" t="s">
        <v>194</v>
      </c>
      <c r="B623" s="89" t="s">
        <v>38</v>
      </c>
      <c r="C623" s="25"/>
      <c r="D623" s="25"/>
      <c r="E623" s="25"/>
      <c r="F623" s="25"/>
      <c r="G623" s="25"/>
    </row>
    <row r="624" spans="1:7" s="15" customFormat="1" ht="60" hidden="1">
      <c r="A624" s="20" t="s">
        <v>172</v>
      </c>
      <c r="B624" s="245" t="s">
        <v>38</v>
      </c>
      <c r="C624" s="24"/>
      <c r="D624" s="24"/>
      <c r="E624" s="24"/>
      <c r="F624" s="24"/>
      <c r="G624" s="24"/>
    </row>
    <row r="625" spans="1:12" s="15" customFormat="1" ht="21.75" customHeight="1" hidden="1">
      <c r="A625" s="68" t="s">
        <v>195</v>
      </c>
      <c r="B625" s="89" t="s">
        <v>38</v>
      </c>
      <c r="C625" s="25"/>
      <c r="D625" s="25"/>
      <c r="E625" s="25"/>
      <c r="F625" s="25"/>
      <c r="G625" s="25"/>
      <c r="H625" s="19"/>
      <c r="I625" s="19"/>
      <c r="J625" s="19"/>
      <c r="K625" s="19"/>
      <c r="L625" s="19"/>
    </row>
    <row r="626" spans="1:7" s="15" customFormat="1" ht="15.75" hidden="1">
      <c r="A626" s="68" t="s">
        <v>193</v>
      </c>
      <c r="B626" s="89" t="s">
        <v>38</v>
      </c>
      <c r="C626" s="25"/>
      <c r="D626" s="25"/>
      <c r="E626" s="25"/>
      <c r="F626" s="25"/>
      <c r="G626" s="25"/>
    </row>
    <row r="627" spans="1:7" s="15" customFormat="1" ht="15.75" hidden="1">
      <c r="A627" s="26" t="s">
        <v>159</v>
      </c>
      <c r="B627" s="245" t="s">
        <v>38</v>
      </c>
      <c r="C627" s="24"/>
      <c r="D627" s="24"/>
      <c r="E627" s="24"/>
      <c r="F627" s="24"/>
      <c r="G627" s="24"/>
    </row>
    <row r="628" spans="1:7" s="15" customFormat="1" ht="45" hidden="1">
      <c r="A628" s="26" t="s">
        <v>160</v>
      </c>
      <c r="B628" s="245" t="s">
        <v>38</v>
      </c>
      <c r="C628" s="24">
        <v>39981</v>
      </c>
      <c r="D628" s="24">
        <f>C628*1.008</f>
        <v>40300.848</v>
      </c>
      <c r="E628" s="24">
        <f>D628*1.058</f>
        <v>42638.297184</v>
      </c>
      <c r="F628" s="24">
        <f>E628*1.06</f>
        <v>45196.59501504</v>
      </c>
      <c r="G628" s="24">
        <f>F628*1.06</f>
        <v>47908.390715942405</v>
      </c>
    </row>
    <row r="629" spans="1:7" s="15" customFormat="1" ht="45" hidden="1">
      <c r="A629" s="20" t="s">
        <v>162</v>
      </c>
      <c r="B629" s="245" t="s">
        <v>38</v>
      </c>
      <c r="C629" s="24"/>
      <c r="D629" s="24"/>
      <c r="E629" s="24"/>
      <c r="F629" s="24"/>
      <c r="G629" s="24"/>
    </row>
    <row r="630" spans="1:7" s="15" customFormat="1" ht="15.75" hidden="1">
      <c r="A630" s="26" t="s">
        <v>161</v>
      </c>
      <c r="B630" s="245" t="s">
        <v>38</v>
      </c>
      <c r="C630" s="24"/>
      <c r="D630" s="24"/>
      <c r="E630" s="24"/>
      <c r="F630" s="24"/>
      <c r="G630" s="24"/>
    </row>
    <row r="631" spans="1:7" s="15" customFormat="1" ht="30" hidden="1">
      <c r="A631" s="26" t="s">
        <v>163</v>
      </c>
      <c r="B631" s="245" t="s">
        <v>38</v>
      </c>
      <c r="C631" s="24"/>
      <c r="D631" s="24"/>
      <c r="E631" s="24"/>
      <c r="F631" s="24"/>
      <c r="G631" s="24"/>
    </row>
    <row r="632" spans="1:7" s="15" customFormat="1" ht="30" hidden="1">
      <c r="A632" s="20" t="s">
        <v>164</v>
      </c>
      <c r="B632" s="245" t="s">
        <v>38</v>
      </c>
      <c r="C632" s="24"/>
      <c r="D632" s="24"/>
      <c r="E632" s="24"/>
      <c r="F632" s="24"/>
      <c r="G632" s="24"/>
    </row>
    <row r="633" spans="1:7" s="15" customFormat="1" ht="30" hidden="1">
      <c r="A633" s="26" t="s">
        <v>165</v>
      </c>
      <c r="B633" s="245" t="s">
        <v>38</v>
      </c>
      <c r="C633" s="24"/>
      <c r="D633" s="24"/>
      <c r="E633" s="24"/>
      <c r="F633" s="24"/>
      <c r="G633" s="24"/>
    </row>
    <row r="634" spans="1:7" s="15" customFormat="1" ht="30" hidden="1">
      <c r="A634" s="20" t="s">
        <v>174</v>
      </c>
      <c r="B634" s="245" t="s">
        <v>38</v>
      </c>
      <c r="C634" s="24"/>
      <c r="D634" s="24"/>
      <c r="E634" s="24"/>
      <c r="F634" s="24"/>
      <c r="G634" s="24"/>
    </row>
    <row r="635" spans="1:7" s="15" customFormat="1" ht="45" hidden="1">
      <c r="A635" s="26" t="s">
        <v>166</v>
      </c>
      <c r="B635" s="245" t="s">
        <v>38</v>
      </c>
      <c r="C635" s="24"/>
      <c r="D635" s="24"/>
      <c r="E635" s="24"/>
      <c r="F635" s="24"/>
      <c r="G635" s="24"/>
    </row>
    <row r="636" spans="1:7" s="15" customFormat="1" ht="57.75" customHeight="1" hidden="1">
      <c r="A636" s="20" t="s">
        <v>167</v>
      </c>
      <c r="B636" s="66" t="s">
        <v>38</v>
      </c>
      <c r="C636" s="24"/>
      <c r="D636" s="24"/>
      <c r="E636" s="24"/>
      <c r="F636" s="24"/>
      <c r="G636" s="24"/>
    </row>
    <row r="637" spans="1:7" s="15" customFormat="1" ht="15.75" hidden="1">
      <c r="A637" s="26" t="s">
        <v>168</v>
      </c>
      <c r="B637" s="66" t="s">
        <v>38</v>
      </c>
      <c r="C637" s="24"/>
      <c r="D637" s="24"/>
      <c r="E637" s="24"/>
      <c r="F637" s="24"/>
      <c r="G637" s="24"/>
    </row>
    <row r="638" spans="1:7" s="15" customFormat="1" ht="45" customHeight="1" hidden="1">
      <c r="A638" s="26" t="s">
        <v>169</v>
      </c>
      <c r="B638" s="66" t="s">
        <v>38</v>
      </c>
      <c r="C638" s="24"/>
      <c r="D638" s="24"/>
      <c r="E638" s="24"/>
      <c r="F638" s="24"/>
      <c r="G638" s="24"/>
    </row>
    <row r="639" spans="1:7" s="15" customFormat="1" ht="49.5" customHeight="1" hidden="1">
      <c r="A639" s="26" t="s">
        <v>170</v>
      </c>
      <c r="B639" s="66" t="s">
        <v>38</v>
      </c>
      <c r="C639" s="24"/>
      <c r="D639" s="24"/>
      <c r="E639" s="24"/>
      <c r="F639" s="24"/>
      <c r="G639" s="24"/>
    </row>
    <row r="640" spans="1:7" s="15" customFormat="1" ht="30" hidden="1">
      <c r="A640" s="20" t="s">
        <v>171</v>
      </c>
      <c r="B640" s="66" t="s">
        <v>38</v>
      </c>
      <c r="C640" s="24"/>
      <c r="D640" s="24"/>
      <c r="E640" s="24"/>
      <c r="F640" s="24"/>
      <c r="G640" s="24"/>
    </row>
    <row r="641" spans="1:7" s="15" customFormat="1" ht="15.75">
      <c r="A641" s="20"/>
      <c r="B641" s="8"/>
      <c r="C641" s="24"/>
      <c r="D641" s="24"/>
      <c r="E641" s="24"/>
      <c r="F641" s="24"/>
      <c r="G641" s="24"/>
    </row>
    <row r="642" spans="1:12" s="15" customFormat="1" ht="42.75">
      <c r="A642" s="88" t="s">
        <v>133</v>
      </c>
      <c r="B642" s="245" t="s">
        <v>8</v>
      </c>
      <c r="C642" s="24">
        <v>99.5</v>
      </c>
      <c r="D642" s="24">
        <v>100</v>
      </c>
      <c r="E642" s="24">
        <v>100</v>
      </c>
      <c r="F642" s="24">
        <v>100</v>
      </c>
      <c r="G642" s="24">
        <v>100</v>
      </c>
      <c r="H642" s="18"/>
      <c r="I642" s="18"/>
      <c r="J642" s="18"/>
      <c r="K642" s="18"/>
      <c r="L642" s="18"/>
    </row>
    <row r="643" spans="1:12" s="15" customFormat="1" ht="18.75" customHeight="1">
      <c r="A643" s="88" t="s">
        <v>15</v>
      </c>
      <c r="B643" s="245" t="s">
        <v>38</v>
      </c>
      <c r="C643" s="24">
        <f>C645+C648+C649+C650+C651+C652+C653+C654+C655+C656+C657+C658+C659+C660+C661+C662+C663+C664+C665</f>
        <v>39728</v>
      </c>
      <c r="D643" s="24">
        <f>D645+D648+D649+D650+D651+D652+D653+D654+D655+D656+D657+D658+D659+D660+D661+D662+D664+D665</f>
        <v>0</v>
      </c>
      <c r="E643" s="24">
        <f>E645+E648+E649+E650+E651+E652+E653+E654+E655+E656+E657+E658+E659+E660+E661+E662+E664+E665</f>
        <v>0</v>
      </c>
      <c r="F643" s="24">
        <f>F645+F648+F649+F650+F651+F652+F653+F654+F655+F656+F657+F658+F659+F660+F661+F662+F664+F665</f>
        <v>0</v>
      </c>
      <c r="G643" s="24">
        <f>G645+G648+G649+G650+G651+G652+G653+G654+G655+G656+G657+G658+G659+G660+G661+G662+G664+G665</f>
        <v>0</v>
      </c>
      <c r="I643" s="18"/>
      <c r="J643" s="18"/>
      <c r="K643" s="18"/>
      <c r="L643" s="18"/>
    </row>
    <row r="644" spans="1:7" s="15" customFormat="1" ht="45" hidden="1">
      <c r="A644" s="20" t="s">
        <v>89</v>
      </c>
      <c r="B644" s="245"/>
      <c r="C644" s="24"/>
      <c r="D644" s="24"/>
      <c r="E644" s="24"/>
      <c r="F644" s="24"/>
      <c r="G644" s="24"/>
    </row>
    <row r="645" spans="1:7" s="15" customFormat="1" ht="30" hidden="1">
      <c r="A645" s="26" t="s">
        <v>157</v>
      </c>
      <c r="B645" s="245" t="s">
        <v>38</v>
      </c>
      <c r="C645" s="24"/>
      <c r="D645" s="24"/>
      <c r="E645" s="24"/>
      <c r="F645" s="24"/>
      <c r="G645" s="24"/>
    </row>
    <row r="646" spans="1:7" s="15" customFormat="1" ht="10.5" customHeight="1" hidden="1">
      <c r="A646" s="68"/>
      <c r="B646" s="89"/>
      <c r="C646" s="250"/>
      <c r="D646" s="250"/>
      <c r="E646" s="250"/>
      <c r="F646" s="251"/>
      <c r="G646" s="251"/>
    </row>
    <row r="647" spans="1:7" s="15" customFormat="1" ht="11.25" customHeight="1" hidden="1">
      <c r="A647" s="68"/>
      <c r="B647" s="89"/>
      <c r="C647" s="250"/>
      <c r="D647" s="250"/>
      <c r="E647" s="250"/>
      <c r="F647" s="251"/>
      <c r="G647" s="251"/>
    </row>
    <row r="648" spans="1:7" s="15" customFormat="1" ht="30" customHeight="1" hidden="1">
      <c r="A648" s="26" t="s">
        <v>175</v>
      </c>
      <c r="B648" s="245" t="s">
        <v>38</v>
      </c>
      <c r="C648" s="24"/>
      <c r="D648" s="24"/>
      <c r="E648" s="24"/>
      <c r="F648" s="24"/>
      <c r="G648" s="24"/>
    </row>
    <row r="649" spans="1:7" s="15" customFormat="1" ht="15.75" hidden="1">
      <c r="A649" s="26" t="s">
        <v>158</v>
      </c>
      <c r="B649" s="245" t="s">
        <v>38</v>
      </c>
      <c r="C649" s="24">
        <v>39728</v>
      </c>
      <c r="D649" s="24"/>
      <c r="E649" s="24"/>
      <c r="F649" s="24"/>
      <c r="G649" s="24"/>
    </row>
    <row r="650" spans="1:7" s="15" customFormat="1" ht="51.75" customHeight="1" hidden="1">
      <c r="A650" s="26" t="s">
        <v>173</v>
      </c>
      <c r="B650" s="245" t="s">
        <v>38</v>
      </c>
      <c r="C650" s="24"/>
      <c r="D650" s="24"/>
      <c r="E650" s="24"/>
      <c r="F650" s="24"/>
      <c r="G650" s="24"/>
    </row>
    <row r="651" spans="1:7" s="15" customFormat="1" ht="60" hidden="1">
      <c r="A651" s="20" t="s">
        <v>172</v>
      </c>
      <c r="B651" s="245" t="s">
        <v>38</v>
      </c>
      <c r="C651" s="24"/>
      <c r="D651" s="24"/>
      <c r="E651" s="24"/>
      <c r="F651" s="24"/>
      <c r="G651" s="24"/>
    </row>
    <row r="652" spans="1:7" s="15" customFormat="1" ht="15.75" hidden="1">
      <c r="A652" s="26" t="s">
        <v>159</v>
      </c>
      <c r="B652" s="245" t="s">
        <v>38</v>
      </c>
      <c r="C652" s="24"/>
      <c r="D652" s="24"/>
      <c r="E652" s="24"/>
      <c r="F652" s="24"/>
      <c r="G652" s="24"/>
    </row>
    <row r="653" spans="1:7" s="15" customFormat="1" ht="45" hidden="1">
      <c r="A653" s="26" t="s">
        <v>160</v>
      </c>
      <c r="B653" s="245" t="s">
        <v>38</v>
      </c>
      <c r="C653" s="24"/>
      <c r="D653" s="24"/>
      <c r="E653" s="24"/>
      <c r="F653" s="24"/>
      <c r="G653" s="24"/>
    </row>
    <row r="654" spans="1:7" s="15" customFormat="1" ht="45" hidden="1">
      <c r="A654" s="20" t="s">
        <v>162</v>
      </c>
      <c r="B654" s="245" t="s">
        <v>38</v>
      </c>
      <c r="C654" s="24"/>
      <c r="D654" s="24"/>
      <c r="E654" s="24"/>
      <c r="F654" s="24"/>
      <c r="G654" s="24"/>
    </row>
    <row r="655" spans="1:7" s="15" customFormat="1" ht="15.75" hidden="1">
      <c r="A655" s="26" t="s">
        <v>161</v>
      </c>
      <c r="B655" s="245" t="s">
        <v>38</v>
      </c>
      <c r="C655" s="24"/>
      <c r="D655" s="24"/>
      <c r="E655" s="24"/>
      <c r="F655" s="24"/>
      <c r="G655" s="24"/>
    </row>
    <row r="656" spans="1:7" s="15" customFormat="1" ht="30" hidden="1">
      <c r="A656" s="26" t="s">
        <v>163</v>
      </c>
      <c r="B656" s="245" t="s">
        <v>38</v>
      </c>
      <c r="C656" s="24"/>
      <c r="D656" s="24"/>
      <c r="E656" s="24"/>
      <c r="F656" s="24"/>
      <c r="G656" s="24"/>
    </row>
    <row r="657" spans="1:7" s="15" customFormat="1" ht="30" hidden="1">
      <c r="A657" s="20" t="s">
        <v>164</v>
      </c>
      <c r="B657" s="245" t="s">
        <v>38</v>
      </c>
      <c r="C657" s="24"/>
      <c r="D657" s="24"/>
      <c r="E657" s="24"/>
      <c r="F657" s="24"/>
      <c r="G657" s="24"/>
    </row>
    <row r="658" spans="1:7" s="15" customFormat="1" ht="30" hidden="1">
      <c r="A658" s="26" t="s">
        <v>165</v>
      </c>
      <c r="B658" s="245" t="s">
        <v>38</v>
      </c>
      <c r="C658" s="24"/>
      <c r="D658" s="24"/>
      <c r="E658" s="24"/>
      <c r="F658" s="24"/>
      <c r="G658" s="24"/>
    </row>
    <row r="659" spans="1:7" s="15" customFormat="1" ht="30" hidden="1">
      <c r="A659" s="20" t="s">
        <v>174</v>
      </c>
      <c r="B659" s="245" t="s">
        <v>38</v>
      </c>
      <c r="C659" s="24"/>
      <c r="D659" s="24"/>
      <c r="E659" s="24"/>
      <c r="F659" s="24"/>
      <c r="G659" s="24"/>
    </row>
    <row r="660" spans="1:7" s="15" customFormat="1" ht="45" hidden="1">
      <c r="A660" s="26" t="s">
        <v>166</v>
      </c>
      <c r="B660" s="245" t="s">
        <v>38</v>
      </c>
      <c r="C660" s="24"/>
      <c r="D660" s="24"/>
      <c r="E660" s="24"/>
      <c r="F660" s="24"/>
      <c r="G660" s="24"/>
    </row>
    <row r="661" spans="1:7" s="15" customFormat="1" ht="56.25" customHeight="1" hidden="1">
      <c r="A661" s="20" t="s">
        <v>167</v>
      </c>
      <c r="B661" s="66" t="s">
        <v>38</v>
      </c>
      <c r="C661" s="24"/>
      <c r="D661" s="24"/>
      <c r="E661" s="24"/>
      <c r="F661" s="24"/>
      <c r="G661" s="24"/>
    </row>
    <row r="662" spans="1:7" s="15" customFormat="1" ht="25.5" customHeight="1" hidden="1">
      <c r="A662" s="26" t="s">
        <v>168</v>
      </c>
      <c r="B662" s="66" t="s">
        <v>38</v>
      </c>
      <c r="C662" s="24"/>
      <c r="D662" s="24"/>
      <c r="E662" s="24"/>
      <c r="F662" s="24"/>
      <c r="G662" s="24"/>
    </row>
    <row r="663" spans="1:7" s="15" customFormat="1" ht="45" customHeight="1" hidden="1">
      <c r="A663" s="26" t="s">
        <v>169</v>
      </c>
      <c r="B663" s="66" t="s">
        <v>38</v>
      </c>
      <c r="C663" s="24"/>
      <c r="D663" s="24"/>
      <c r="E663" s="24"/>
      <c r="F663" s="24"/>
      <c r="G663" s="24"/>
    </row>
    <row r="664" spans="1:7" s="15" customFormat="1" ht="45" hidden="1">
      <c r="A664" s="26" t="s">
        <v>170</v>
      </c>
      <c r="B664" s="66" t="s">
        <v>38</v>
      </c>
      <c r="C664" s="24"/>
      <c r="D664" s="24"/>
      <c r="E664" s="24"/>
      <c r="F664" s="24"/>
      <c r="G664" s="24"/>
    </row>
    <row r="665" spans="1:7" s="15" customFormat="1" ht="30" hidden="1">
      <c r="A665" s="20" t="s">
        <v>171</v>
      </c>
      <c r="B665" s="66" t="s">
        <v>38</v>
      </c>
      <c r="C665" s="24"/>
      <c r="D665" s="24"/>
      <c r="E665" s="24"/>
      <c r="F665" s="24"/>
      <c r="G665" s="24"/>
    </row>
    <row r="666" spans="1:7" s="15" customFormat="1" ht="15.75">
      <c r="A666" s="20"/>
      <c r="B666" s="8"/>
      <c r="C666" s="24"/>
      <c r="D666" s="24"/>
      <c r="E666" s="24"/>
      <c r="F666" s="24"/>
      <c r="G666" s="24"/>
    </row>
    <row r="667" spans="1:12" s="15" customFormat="1" ht="28.5">
      <c r="A667" s="88" t="s">
        <v>14</v>
      </c>
      <c r="B667" s="245" t="s">
        <v>38</v>
      </c>
      <c r="C667" s="24">
        <f>C669</f>
        <v>800700</v>
      </c>
      <c r="D667" s="24">
        <f>D669</f>
        <v>789650</v>
      </c>
      <c r="E667" s="24">
        <f>E669</f>
        <v>796820</v>
      </c>
      <c r="F667" s="24">
        <f>F669</f>
        <v>824700</v>
      </c>
      <c r="G667" s="24">
        <f>G669</f>
        <v>851800</v>
      </c>
      <c r="I667" s="18"/>
      <c r="J667" s="18"/>
      <c r="K667" s="18"/>
      <c r="L667" s="18"/>
    </row>
    <row r="668" spans="1:7" s="15" customFormat="1" ht="45" hidden="1">
      <c r="A668" s="20" t="s">
        <v>89</v>
      </c>
      <c r="B668" s="245"/>
      <c r="C668" s="24"/>
      <c r="D668" s="24"/>
      <c r="E668" s="24"/>
      <c r="F668" s="24"/>
      <c r="G668" s="24"/>
    </row>
    <row r="669" spans="1:7" s="15" customFormat="1" ht="30" hidden="1">
      <c r="A669" s="26" t="s">
        <v>157</v>
      </c>
      <c r="B669" s="245" t="s">
        <v>38</v>
      </c>
      <c r="C669" s="24">
        <f>SUM(C670:C674)</f>
        <v>800700</v>
      </c>
      <c r="D669" s="24">
        <f>SUM(D670:D674)</f>
        <v>789650</v>
      </c>
      <c r="E669" s="24">
        <f>SUM(E670:E674)</f>
        <v>796820</v>
      </c>
      <c r="F669" s="24">
        <f>SUM(F670:F674)</f>
        <v>824700</v>
      </c>
      <c r="G669" s="24">
        <f>SUM(G670:G674)</f>
        <v>851800</v>
      </c>
    </row>
    <row r="670" spans="1:7" s="15" customFormat="1" ht="15.75" hidden="1">
      <c r="A670" s="172" t="s">
        <v>216</v>
      </c>
      <c r="B670" s="89" t="s">
        <v>38</v>
      </c>
      <c r="C670" s="90">
        <v>53547</v>
      </c>
      <c r="D670" s="90">
        <v>89500</v>
      </c>
      <c r="E670" s="90">
        <v>94500</v>
      </c>
      <c r="F670" s="90">
        <v>109500</v>
      </c>
      <c r="G670" s="90">
        <v>109500</v>
      </c>
    </row>
    <row r="671" spans="1:7" s="15" customFormat="1" ht="15.75" hidden="1">
      <c r="A671" s="172" t="s">
        <v>198</v>
      </c>
      <c r="B671" s="89" t="s">
        <v>38</v>
      </c>
      <c r="C671" s="90">
        <v>95469</v>
      </c>
      <c r="D671" s="90">
        <v>25000</v>
      </c>
      <c r="E671" s="90">
        <v>3000</v>
      </c>
      <c r="F671" s="90">
        <v>4000</v>
      </c>
      <c r="G671" s="90">
        <v>5000</v>
      </c>
    </row>
    <row r="672" spans="1:7" s="15" customFormat="1" ht="15.75" hidden="1">
      <c r="A672" s="172" t="s">
        <v>211</v>
      </c>
      <c r="B672" s="89" t="s">
        <v>38</v>
      </c>
      <c r="C672" s="90">
        <v>161209</v>
      </c>
      <c r="D672" s="90">
        <v>160150</v>
      </c>
      <c r="E672" s="90">
        <v>170320</v>
      </c>
      <c r="F672" s="90">
        <v>171200</v>
      </c>
      <c r="G672" s="90">
        <v>172300</v>
      </c>
    </row>
    <row r="673" spans="1:7" s="15" customFormat="1" ht="15.75" hidden="1">
      <c r="A673" s="172" t="s">
        <v>261</v>
      </c>
      <c r="B673" s="89" t="s">
        <v>38</v>
      </c>
      <c r="C673" s="90">
        <v>489458</v>
      </c>
      <c r="D673" s="90">
        <v>510000</v>
      </c>
      <c r="E673" s="90">
        <v>522000</v>
      </c>
      <c r="F673" s="90">
        <v>530000</v>
      </c>
      <c r="G673" s="90">
        <v>550000</v>
      </c>
    </row>
    <row r="674" spans="1:7" s="15" customFormat="1" ht="15.75" hidden="1">
      <c r="A674" s="172" t="s">
        <v>264</v>
      </c>
      <c r="B674" s="89" t="s">
        <v>38</v>
      </c>
      <c r="C674" s="90">
        <v>1017</v>
      </c>
      <c r="D674" s="90">
        <v>5000</v>
      </c>
      <c r="E674" s="90">
        <v>7000</v>
      </c>
      <c r="F674" s="90">
        <v>10000</v>
      </c>
      <c r="G674" s="90">
        <v>15000</v>
      </c>
    </row>
    <row r="675" spans="1:7" s="15" customFormat="1" ht="15.75" hidden="1">
      <c r="A675" s="26"/>
      <c r="B675" s="245"/>
      <c r="C675" s="20"/>
      <c r="D675" s="20"/>
      <c r="E675" s="20"/>
      <c r="F675" s="20"/>
      <c r="G675" s="20"/>
    </row>
    <row r="676" spans="1:7" s="15" customFormat="1" ht="15.75" hidden="1">
      <c r="A676" s="26" t="s">
        <v>158</v>
      </c>
      <c r="B676" s="245" t="s">
        <v>38</v>
      </c>
      <c r="C676" s="24"/>
      <c r="D676" s="24"/>
      <c r="E676" s="24"/>
      <c r="F676" s="24"/>
      <c r="G676" s="24"/>
    </row>
    <row r="677" spans="1:7" s="15" customFormat="1" ht="47.25" customHeight="1" hidden="1">
      <c r="A677" s="26" t="s">
        <v>173</v>
      </c>
      <c r="B677" s="245" t="s">
        <v>38</v>
      </c>
      <c r="C677" s="24"/>
      <c r="D677" s="24"/>
      <c r="E677" s="24"/>
      <c r="F677" s="24"/>
      <c r="G677" s="24"/>
    </row>
    <row r="678" spans="1:7" s="15" customFormat="1" ht="60" hidden="1">
      <c r="A678" s="20" t="s">
        <v>172</v>
      </c>
      <c r="B678" s="245" t="s">
        <v>38</v>
      </c>
      <c r="C678" s="24"/>
      <c r="D678" s="24"/>
      <c r="E678" s="24"/>
      <c r="F678" s="24"/>
      <c r="G678" s="24"/>
    </row>
    <row r="679" spans="1:7" s="15" customFormat="1" ht="15.75" hidden="1">
      <c r="A679" s="26" t="s">
        <v>159</v>
      </c>
      <c r="B679" s="245" t="s">
        <v>38</v>
      </c>
      <c r="C679" s="24"/>
      <c r="D679" s="24"/>
      <c r="E679" s="24"/>
      <c r="F679" s="24"/>
      <c r="G679" s="24"/>
    </row>
    <row r="680" spans="1:7" s="15" customFormat="1" ht="45" hidden="1">
      <c r="A680" s="26" t="s">
        <v>160</v>
      </c>
      <c r="B680" s="245" t="s">
        <v>38</v>
      </c>
      <c r="C680" s="24"/>
      <c r="D680" s="24"/>
      <c r="E680" s="24"/>
      <c r="F680" s="24"/>
      <c r="G680" s="24"/>
    </row>
    <row r="681" spans="1:7" s="15" customFormat="1" ht="29.25" customHeight="1" hidden="1">
      <c r="A681" s="20" t="s">
        <v>162</v>
      </c>
      <c r="B681" s="245" t="s">
        <v>38</v>
      </c>
      <c r="C681" s="24"/>
      <c r="D681" s="24"/>
      <c r="E681" s="24"/>
      <c r="F681" s="24"/>
      <c r="G681" s="24"/>
    </row>
    <row r="682" spans="1:7" s="15" customFormat="1" ht="15.75" hidden="1">
      <c r="A682" s="26" t="s">
        <v>161</v>
      </c>
      <c r="B682" s="245" t="s">
        <v>38</v>
      </c>
      <c r="C682" s="24"/>
      <c r="D682" s="24"/>
      <c r="E682" s="24"/>
      <c r="F682" s="24"/>
      <c r="G682" s="24"/>
    </row>
    <row r="683" spans="1:7" s="15" customFormat="1" ht="30" hidden="1">
      <c r="A683" s="26" t="s">
        <v>163</v>
      </c>
      <c r="B683" s="245" t="s">
        <v>38</v>
      </c>
      <c r="C683" s="24"/>
      <c r="D683" s="24"/>
      <c r="E683" s="24"/>
      <c r="F683" s="24"/>
      <c r="G683" s="24"/>
    </row>
    <row r="684" spans="1:7" s="15" customFormat="1" ht="30" hidden="1">
      <c r="A684" s="20" t="s">
        <v>164</v>
      </c>
      <c r="B684" s="245" t="s">
        <v>38</v>
      </c>
      <c r="C684" s="24"/>
      <c r="D684" s="24"/>
      <c r="E684" s="24"/>
      <c r="F684" s="24"/>
      <c r="G684" s="24"/>
    </row>
    <row r="685" spans="1:7" s="15" customFormat="1" ht="30" hidden="1">
      <c r="A685" s="26" t="s">
        <v>165</v>
      </c>
      <c r="B685" s="245" t="s">
        <v>38</v>
      </c>
      <c r="C685" s="24"/>
      <c r="D685" s="24"/>
      <c r="E685" s="24"/>
      <c r="F685" s="24"/>
      <c r="G685" s="24"/>
    </row>
    <row r="686" spans="1:7" s="15" customFormat="1" ht="30" hidden="1">
      <c r="A686" s="20" t="s">
        <v>174</v>
      </c>
      <c r="B686" s="245" t="s">
        <v>38</v>
      </c>
      <c r="C686" s="24"/>
      <c r="D686" s="24"/>
      <c r="E686" s="24"/>
      <c r="F686" s="24"/>
      <c r="G686" s="24"/>
    </row>
    <row r="687" spans="1:7" s="15" customFormat="1" ht="45" hidden="1">
      <c r="A687" s="26" t="s">
        <v>166</v>
      </c>
      <c r="B687" s="245" t="s">
        <v>38</v>
      </c>
      <c r="C687" s="24"/>
      <c r="D687" s="24"/>
      <c r="E687" s="24"/>
      <c r="F687" s="24"/>
      <c r="G687" s="24"/>
    </row>
    <row r="688" spans="1:7" s="15" customFormat="1" ht="61.5" customHeight="1" hidden="1">
      <c r="A688" s="20" t="s">
        <v>167</v>
      </c>
      <c r="B688" s="66" t="s">
        <v>38</v>
      </c>
      <c r="C688" s="24"/>
      <c r="D688" s="24"/>
      <c r="E688" s="24"/>
      <c r="F688" s="24"/>
      <c r="G688" s="24"/>
    </row>
    <row r="689" spans="1:7" s="15" customFormat="1" ht="15.75" hidden="1">
      <c r="A689" s="26" t="s">
        <v>168</v>
      </c>
      <c r="B689" s="66" t="s">
        <v>38</v>
      </c>
      <c r="C689" s="24"/>
      <c r="D689" s="24"/>
      <c r="E689" s="24"/>
      <c r="F689" s="24"/>
      <c r="G689" s="24"/>
    </row>
    <row r="690" spans="1:7" ht="49.5" customHeight="1" hidden="1">
      <c r="A690" s="26" t="s">
        <v>169</v>
      </c>
      <c r="B690" s="66" t="s">
        <v>38</v>
      </c>
      <c r="C690" s="24"/>
      <c r="D690" s="24"/>
      <c r="E690" s="24"/>
      <c r="F690" s="24"/>
      <c r="G690" s="24"/>
    </row>
    <row r="691" spans="1:7" ht="44.25" customHeight="1" hidden="1">
      <c r="A691" s="26" t="s">
        <v>170</v>
      </c>
      <c r="B691" s="66" t="s">
        <v>38</v>
      </c>
      <c r="C691" s="24"/>
      <c r="D691" s="24"/>
      <c r="E691" s="24"/>
      <c r="F691" s="24"/>
      <c r="G691" s="24"/>
    </row>
    <row r="692" spans="1:7" ht="30" hidden="1">
      <c r="A692" s="20" t="s">
        <v>171</v>
      </c>
      <c r="B692" s="66" t="s">
        <v>38</v>
      </c>
      <c r="C692" s="24"/>
      <c r="D692" s="24"/>
      <c r="E692" s="24"/>
      <c r="F692" s="24"/>
      <c r="G692" s="24"/>
    </row>
    <row r="693" spans="1:7" ht="15.75">
      <c r="A693" s="20"/>
      <c r="B693" s="8"/>
      <c r="C693" s="24"/>
      <c r="D693" s="24"/>
      <c r="E693" s="24"/>
      <c r="F693" s="24"/>
      <c r="G693" s="24"/>
    </row>
    <row r="694" spans="1:12" ht="24" customHeight="1">
      <c r="A694" s="88" t="s">
        <v>324</v>
      </c>
      <c r="B694" s="245" t="s">
        <v>38</v>
      </c>
      <c r="C694" s="70">
        <f>C696+C708+C709+C711+C712+C713+C714+C715+C716+C717+C718+C719+C720+C721+C722+C723+C724+C726+C725</f>
        <v>614005</v>
      </c>
      <c r="D694" s="70">
        <f>D696+D708+D709+D711+D712+D713+D714+D715+D716+D717+D718+D719+D720+D721+D722+D723+D724+D726+D725</f>
        <v>646852.589</v>
      </c>
      <c r="E694" s="70">
        <f>E696+E708+E709+E711+E712+E713+E714+E715+E716+E717+E718+E719+E720+E721+E722+E723+E724+E726+E725</f>
        <v>668280.710254</v>
      </c>
      <c r="F694" s="70">
        <f>F696+F708+F709+F711+F712+F713+F714+F715+F716+F717+F718+F719+F720+F721+F722+F723+F724+F726+F725</f>
        <v>688443.0821731121</v>
      </c>
      <c r="G694" s="70">
        <f>G696+G708+G709+G711+G712+G713+G714+G715+G716+G717+G718+G719+G720+G721+G722+G723+G724+G726+G725</f>
        <v>702348.5637134381</v>
      </c>
      <c r="I694" s="18"/>
      <c r="J694" s="18"/>
      <c r="K694" s="18"/>
      <c r="L694" s="18"/>
    </row>
    <row r="695" spans="1:7" ht="30" customHeight="1" hidden="1">
      <c r="A695" s="20" t="s">
        <v>89</v>
      </c>
      <c r="B695" s="245"/>
      <c r="C695" s="24"/>
      <c r="D695" s="24"/>
      <c r="E695" s="24"/>
      <c r="F695" s="24"/>
      <c r="G695" s="24"/>
    </row>
    <row r="696" spans="1:12" ht="39" customHeight="1" hidden="1">
      <c r="A696" s="26" t="s">
        <v>157</v>
      </c>
      <c r="B696" s="244" t="s">
        <v>38</v>
      </c>
      <c r="C696" s="24">
        <v>482477</v>
      </c>
      <c r="D696" s="24">
        <f>C696*1.048</f>
        <v>505635.896</v>
      </c>
      <c r="E696" s="24">
        <f>D696*1.034</f>
        <v>522827.51646400004</v>
      </c>
      <c r="F696" s="24">
        <f>E696*1.033</f>
        <v>540080.824507312</v>
      </c>
      <c r="G696" s="24">
        <f>F696*1.023</f>
        <v>552502.6834709801</v>
      </c>
      <c r="H696" s="10"/>
      <c r="I696" s="10"/>
      <c r="J696" s="10"/>
      <c r="K696" s="10"/>
      <c r="L696" s="10"/>
    </row>
    <row r="697" spans="1:12" ht="15.75" customHeight="1" hidden="1">
      <c r="A697" s="172" t="s">
        <v>224</v>
      </c>
      <c r="B697" s="89" t="s">
        <v>38</v>
      </c>
      <c r="C697" s="90">
        <v>32106</v>
      </c>
      <c r="D697" s="90">
        <v>34000</v>
      </c>
      <c r="E697" s="90">
        <v>34000</v>
      </c>
      <c r="F697" s="90">
        <v>34000</v>
      </c>
      <c r="G697" s="90">
        <v>34000</v>
      </c>
      <c r="H697" s="10"/>
      <c r="I697" s="10"/>
      <c r="J697" s="10"/>
      <c r="K697" s="10"/>
      <c r="L697" s="10"/>
    </row>
    <row r="698" spans="1:12" ht="19.5" customHeight="1" hidden="1">
      <c r="A698" s="172" t="s">
        <v>199</v>
      </c>
      <c r="B698" s="89" t="s">
        <v>38</v>
      </c>
      <c r="C698" s="90">
        <v>100834</v>
      </c>
      <c r="D698" s="90">
        <v>103506</v>
      </c>
      <c r="E698" s="90">
        <v>112300</v>
      </c>
      <c r="F698" s="90">
        <v>123100</v>
      </c>
      <c r="G698" s="90">
        <v>125000</v>
      </c>
      <c r="H698" s="10"/>
      <c r="I698" s="10"/>
      <c r="J698" s="10"/>
      <c r="K698" s="10"/>
      <c r="L698" s="10"/>
    </row>
    <row r="699" spans="1:12" ht="18.75" customHeight="1" hidden="1">
      <c r="A699" s="172" t="s">
        <v>216</v>
      </c>
      <c r="B699" s="89" t="s">
        <v>38</v>
      </c>
      <c r="C699" s="90">
        <v>1662</v>
      </c>
      <c r="D699" s="90">
        <v>1660</v>
      </c>
      <c r="E699" s="90">
        <v>1660</v>
      </c>
      <c r="F699" s="90">
        <v>1600</v>
      </c>
      <c r="G699" s="90">
        <v>1600</v>
      </c>
      <c r="H699" s="10"/>
      <c r="I699" s="10"/>
      <c r="J699" s="10"/>
      <c r="K699" s="10"/>
      <c r="L699" s="10"/>
    </row>
    <row r="700" spans="1:12" ht="18.75" customHeight="1" hidden="1">
      <c r="A700" s="172" t="s">
        <v>264</v>
      </c>
      <c r="B700" s="89" t="s">
        <v>38</v>
      </c>
      <c r="C700" s="90">
        <v>10694</v>
      </c>
      <c r="D700" s="90">
        <v>10687</v>
      </c>
      <c r="E700" s="90">
        <v>11487</v>
      </c>
      <c r="F700" s="90">
        <v>11887</v>
      </c>
      <c r="G700" s="90">
        <v>12887</v>
      </c>
      <c r="H700" s="10"/>
      <c r="I700" s="10"/>
      <c r="J700" s="10"/>
      <c r="K700" s="10"/>
      <c r="L700" s="10"/>
    </row>
    <row r="701" spans="1:12" ht="18.75" customHeight="1" hidden="1">
      <c r="A701" s="172" t="s">
        <v>198</v>
      </c>
      <c r="B701" s="89" t="s">
        <v>38</v>
      </c>
      <c r="C701" s="90">
        <v>55499</v>
      </c>
      <c r="D701" s="90">
        <v>56000</v>
      </c>
      <c r="E701" s="90">
        <v>56200</v>
      </c>
      <c r="F701" s="90">
        <v>56300</v>
      </c>
      <c r="G701" s="90">
        <v>56500</v>
      </c>
      <c r="H701" s="10"/>
      <c r="I701" s="10"/>
      <c r="J701" s="10"/>
      <c r="K701" s="10"/>
      <c r="L701" s="10"/>
    </row>
    <row r="702" spans="1:12" ht="18.75" customHeight="1" hidden="1">
      <c r="A702" s="172" t="s">
        <v>211</v>
      </c>
      <c r="B702" s="89" t="s">
        <v>38</v>
      </c>
      <c r="C702" s="90">
        <v>7741</v>
      </c>
      <c r="D702" s="90">
        <v>8960</v>
      </c>
      <c r="E702" s="90">
        <v>9150</v>
      </c>
      <c r="F702" s="90">
        <v>9230</v>
      </c>
      <c r="G702" s="90">
        <v>9260</v>
      </c>
      <c r="H702" s="10"/>
      <c r="I702" s="10"/>
      <c r="J702" s="10"/>
      <c r="K702" s="10"/>
      <c r="L702" s="10"/>
    </row>
    <row r="703" spans="1:12" ht="18.75" customHeight="1" hidden="1">
      <c r="A703" s="172" t="s">
        <v>230</v>
      </c>
      <c r="B703" s="89" t="s">
        <v>38</v>
      </c>
      <c r="C703" s="90">
        <v>14114</v>
      </c>
      <c r="D703" s="90">
        <v>17140</v>
      </c>
      <c r="E703" s="90">
        <v>18000</v>
      </c>
      <c r="F703" s="90">
        <v>18200</v>
      </c>
      <c r="G703" s="90">
        <v>18500</v>
      </c>
      <c r="H703" s="10"/>
      <c r="I703" s="10"/>
      <c r="J703" s="10"/>
      <c r="K703" s="10"/>
      <c r="L703" s="10"/>
    </row>
    <row r="704" spans="1:12" ht="18.75" customHeight="1" hidden="1">
      <c r="A704" s="172" t="s">
        <v>227</v>
      </c>
      <c r="B704" s="89" t="s">
        <v>38</v>
      </c>
      <c r="C704" s="90">
        <v>154845</v>
      </c>
      <c r="D704" s="90">
        <v>160000</v>
      </c>
      <c r="E704" s="90">
        <v>160000</v>
      </c>
      <c r="F704" s="90">
        <v>160000</v>
      </c>
      <c r="G704" s="90">
        <v>160000</v>
      </c>
      <c r="H704" s="10"/>
      <c r="I704" s="10"/>
      <c r="J704" s="10"/>
      <c r="K704" s="10"/>
      <c r="L704" s="10"/>
    </row>
    <row r="705" spans="1:12" ht="18.75" customHeight="1" hidden="1">
      <c r="A705" s="172" t="s">
        <v>261</v>
      </c>
      <c r="B705" s="89" t="s">
        <v>38</v>
      </c>
      <c r="C705" s="90">
        <v>119233</v>
      </c>
      <c r="D705" s="90">
        <v>130000</v>
      </c>
      <c r="E705" s="90">
        <v>138000</v>
      </c>
      <c r="F705" s="90">
        <v>145000</v>
      </c>
      <c r="G705" s="90">
        <v>155000</v>
      </c>
      <c r="H705" s="10"/>
      <c r="I705" s="10"/>
      <c r="J705" s="10"/>
      <c r="K705" s="10"/>
      <c r="L705" s="10"/>
    </row>
    <row r="706" spans="1:12" ht="17.25" customHeight="1" hidden="1">
      <c r="A706" s="172" t="s">
        <v>259</v>
      </c>
      <c r="B706" s="89" t="s">
        <v>38</v>
      </c>
      <c r="C706" s="90">
        <v>27641</v>
      </c>
      <c r="D706" s="90">
        <v>27700</v>
      </c>
      <c r="E706" s="90">
        <v>27750</v>
      </c>
      <c r="F706" s="90">
        <v>27800</v>
      </c>
      <c r="G706" s="90">
        <v>27850</v>
      </c>
      <c r="H706" s="10"/>
      <c r="I706" s="10"/>
      <c r="J706" s="10"/>
      <c r="K706" s="10"/>
      <c r="L706" s="10"/>
    </row>
    <row r="707" spans="1:12" ht="17.25" customHeight="1" hidden="1">
      <c r="A707" s="172"/>
      <c r="B707" s="89"/>
      <c r="C707" s="90"/>
      <c r="D707" s="90"/>
      <c r="E707" s="90"/>
      <c r="F707" s="90"/>
      <c r="G707" s="90"/>
      <c r="H707" s="10"/>
      <c r="I707" s="10"/>
      <c r="J707" s="10"/>
      <c r="K707" s="10"/>
      <c r="L707" s="10"/>
    </row>
    <row r="708" spans="1:7" ht="18.75" customHeight="1" hidden="1">
      <c r="A708" s="26" t="s">
        <v>175</v>
      </c>
      <c r="B708" s="244" t="s">
        <v>38</v>
      </c>
      <c r="C708" s="24"/>
      <c r="D708" s="24"/>
      <c r="E708" s="24"/>
      <c r="F708" s="24"/>
      <c r="G708" s="24"/>
    </row>
    <row r="709" spans="1:7" ht="18" customHeight="1" hidden="1">
      <c r="A709" s="26" t="s">
        <v>158</v>
      </c>
      <c r="B709" s="244" t="s">
        <v>38</v>
      </c>
      <c r="C709" s="24">
        <v>129201</v>
      </c>
      <c r="D709" s="24">
        <f>C709*1.093</f>
        <v>141216.693</v>
      </c>
      <c r="E709" s="24">
        <f>D709*1.03</f>
        <v>145453.19379</v>
      </c>
      <c r="F709" s="24">
        <f>E709*1.02</f>
        <v>148362.2576658</v>
      </c>
      <c r="G709" s="24">
        <f>F709*1.01</f>
        <v>149845.880242458</v>
      </c>
    </row>
    <row r="710" spans="1:7" ht="15" customHeight="1" hidden="1">
      <c r="A710" s="68" t="s">
        <v>290</v>
      </c>
      <c r="B710" s="89" t="s">
        <v>38</v>
      </c>
      <c r="C710" s="20">
        <v>100486</v>
      </c>
      <c r="D710" s="20">
        <v>94000</v>
      </c>
      <c r="E710" s="20">
        <v>97000</v>
      </c>
      <c r="F710" s="63">
        <v>99000</v>
      </c>
      <c r="G710" s="63">
        <v>100000</v>
      </c>
    </row>
    <row r="711" spans="1:7" ht="45.75" customHeight="1" hidden="1">
      <c r="A711" s="26" t="s">
        <v>173</v>
      </c>
      <c r="B711" s="244" t="s">
        <v>38</v>
      </c>
      <c r="C711" s="24"/>
      <c r="D711" s="24"/>
      <c r="E711" s="24"/>
      <c r="F711" s="24"/>
      <c r="G711" s="24"/>
    </row>
    <row r="712" spans="1:7" ht="45.75" customHeight="1" hidden="1">
      <c r="A712" s="20" t="s">
        <v>172</v>
      </c>
      <c r="B712" s="244" t="s">
        <v>38</v>
      </c>
      <c r="C712" s="24">
        <v>5</v>
      </c>
      <c r="D712" s="24"/>
      <c r="E712" s="24"/>
      <c r="F712" s="24"/>
      <c r="G712" s="24"/>
    </row>
    <row r="713" spans="1:7" ht="22.5" customHeight="1" hidden="1">
      <c r="A713" s="26" t="s">
        <v>159</v>
      </c>
      <c r="B713" s="244" t="s">
        <v>38</v>
      </c>
      <c r="C713" s="24"/>
      <c r="D713" s="24"/>
      <c r="E713" s="24"/>
      <c r="F713" s="24"/>
      <c r="G713" s="24"/>
    </row>
    <row r="714" spans="1:7" ht="42.75" customHeight="1" hidden="1">
      <c r="A714" s="26" t="s">
        <v>160</v>
      </c>
      <c r="B714" s="244" t="s">
        <v>38</v>
      </c>
      <c r="C714" s="24">
        <v>2086</v>
      </c>
      <c r="D714" s="24"/>
      <c r="E714" s="24"/>
      <c r="F714" s="24"/>
      <c r="G714" s="24"/>
    </row>
    <row r="715" spans="1:7" ht="32.25" customHeight="1" hidden="1">
      <c r="A715" s="20" t="s">
        <v>162</v>
      </c>
      <c r="B715" s="244" t="s">
        <v>38</v>
      </c>
      <c r="C715" s="24">
        <v>40</v>
      </c>
      <c r="D715" s="24"/>
      <c r="E715" s="24"/>
      <c r="F715" s="24"/>
      <c r="G715" s="24"/>
    </row>
    <row r="716" spans="1:7" ht="22.5" customHeight="1" hidden="1">
      <c r="A716" s="26" t="s">
        <v>161</v>
      </c>
      <c r="B716" s="244" t="s">
        <v>38</v>
      </c>
      <c r="C716" s="24">
        <v>23</v>
      </c>
      <c r="D716" s="24"/>
      <c r="E716" s="24"/>
      <c r="F716" s="24">
        <f>E716*1.05</f>
        <v>0</v>
      </c>
      <c r="G716" s="24">
        <f>F716*1.05</f>
        <v>0</v>
      </c>
    </row>
    <row r="717" spans="1:7" ht="30.75" customHeight="1" hidden="1">
      <c r="A717" s="26" t="s">
        <v>163</v>
      </c>
      <c r="B717" s="244" t="s">
        <v>38</v>
      </c>
      <c r="C717" s="24"/>
      <c r="D717" s="24"/>
      <c r="E717" s="24"/>
      <c r="F717" s="24"/>
      <c r="G717" s="24"/>
    </row>
    <row r="718" spans="1:7" ht="28.5" customHeight="1" hidden="1">
      <c r="A718" s="20" t="s">
        <v>164</v>
      </c>
      <c r="B718" s="244" t="s">
        <v>38</v>
      </c>
      <c r="C718" s="24"/>
      <c r="D718" s="24"/>
      <c r="E718" s="24"/>
      <c r="F718" s="24"/>
      <c r="G718" s="24"/>
    </row>
    <row r="719" spans="1:7" ht="28.5" customHeight="1" hidden="1">
      <c r="A719" s="26" t="s">
        <v>165</v>
      </c>
      <c r="B719" s="244" t="s">
        <v>38</v>
      </c>
      <c r="C719" s="24">
        <v>87</v>
      </c>
      <c r="D719" s="24"/>
      <c r="E719" s="24"/>
      <c r="F719" s="24"/>
      <c r="G719" s="24"/>
    </row>
    <row r="720" spans="1:7" ht="31.5" customHeight="1" hidden="1">
      <c r="A720" s="20" t="s">
        <v>174</v>
      </c>
      <c r="B720" s="244" t="s">
        <v>38</v>
      </c>
      <c r="C720" s="24"/>
      <c r="D720" s="24"/>
      <c r="E720" s="24"/>
      <c r="F720" s="24"/>
      <c r="G720" s="24"/>
    </row>
    <row r="721" spans="1:7" ht="47.25" customHeight="1" hidden="1">
      <c r="A721" s="26" t="s">
        <v>166</v>
      </c>
      <c r="B721" s="244" t="s">
        <v>38</v>
      </c>
      <c r="C721" s="24"/>
      <c r="D721" s="24"/>
      <c r="E721" s="24"/>
      <c r="F721" s="24"/>
      <c r="G721" s="24"/>
    </row>
    <row r="722" spans="1:7" ht="61.5" customHeight="1" hidden="1">
      <c r="A722" s="20" t="s">
        <v>167</v>
      </c>
      <c r="B722" s="66" t="s">
        <v>38</v>
      </c>
      <c r="C722" s="24"/>
      <c r="D722" s="24"/>
      <c r="E722" s="24"/>
      <c r="F722" s="24"/>
      <c r="G722" s="24"/>
    </row>
    <row r="723" spans="1:7" ht="16.5" customHeight="1" hidden="1">
      <c r="A723" s="26" t="s">
        <v>168</v>
      </c>
      <c r="B723" s="66" t="s">
        <v>38</v>
      </c>
      <c r="C723" s="24"/>
      <c r="D723" s="24"/>
      <c r="E723" s="24"/>
      <c r="F723" s="24"/>
      <c r="G723" s="24"/>
    </row>
    <row r="724" spans="1:7" ht="51.75" customHeight="1" hidden="1">
      <c r="A724" s="26" t="s">
        <v>169</v>
      </c>
      <c r="B724" s="66" t="s">
        <v>38</v>
      </c>
      <c r="C724" s="24"/>
      <c r="D724" s="24"/>
      <c r="E724" s="24"/>
      <c r="F724" s="24"/>
      <c r="G724" s="24"/>
    </row>
    <row r="725" spans="1:7" ht="47.25" customHeight="1" hidden="1">
      <c r="A725" s="26" t="s">
        <v>170</v>
      </c>
      <c r="B725" s="66" t="s">
        <v>38</v>
      </c>
      <c r="C725" s="24"/>
      <c r="D725" s="24"/>
      <c r="E725" s="24"/>
      <c r="F725" s="24"/>
      <c r="G725" s="24"/>
    </row>
    <row r="726" spans="1:7" ht="29.25" customHeight="1" hidden="1">
      <c r="A726" s="20" t="s">
        <v>171</v>
      </c>
      <c r="B726" s="66" t="s">
        <v>38</v>
      </c>
      <c r="C726" s="24">
        <v>86</v>
      </c>
      <c r="D726" s="24"/>
      <c r="E726" s="24"/>
      <c r="F726" s="24"/>
      <c r="G726" s="24"/>
    </row>
    <row r="727" spans="1:7" ht="15" customHeight="1">
      <c r="A727" s="20"/>
      <c r="B727" s="8"/>
      <c r="C727" s="24"/>
      <c r="D727" s="24"/>
      <c r="E727" s="24"/>
      <c r="F727" s="24"/>
      <c r="G727" s="24"/>
    </row>
    <row r="728" spans="1:7" ht="15" customHeight="1">
      <c r="A728" s="304" t="s">
        <v>92</v>
      </c>
      <c r="B728" s="305"/>
      <c r="C728" s="305"/>
      <c r="D728" s="305"/>
      <c r="E728" s="305"/>
      <c r="F728" s="305"/>
      <c r="G728" s="306"/>
    </row>
    <row r="729" spans="1:7" ht="62.25" customHeight="1">
      <c r="A729" s="20" t="s">
        <v>318</v>
      </c>
      <c r="B729" s="245" t="s">
        <v>38</v>
      </c>
      <c r="C729" s="252">
        <f>SUM(C731:C745)</f>
        <v>490120</v>
      </c>
      <c r="D729" s="252">
        <f>SUM(D731:D745)</f>
        <v>509732</v>
      </c>
      <c r="E729" s="252">
        <f>SUM(E731:E745)</f>
        <v>540136</v>
      </c>
      <c r="F729" s="252">
        <f>SUM(F731:F745)</f>
        <v>563932</v>
      </c>
      <c r="G729" s="252">
        <f>SUM(G731:G745)</f>
        <v>582370</v>
      </c>
    </row>
    <row r="730" spans="1:7" ht="15.75" customHeight="1">
      <c r="A730" s="20" t="s">
        <v>93</v>
      </c>
      <c r="B730" s="245"/>
      <c r="C730" s="252"/>
      <c r="D730" s="252"/>
      <c r="E730" s="252"/>
      <c r="F730" s="252"/>
      <c r="G730" s="252"/>
    </row>
    <row r="731" spans="1:7" ht="19.5" customHeight="1">
      <c r="A731" s="253" t="s">
        <v>113</v>
      </c>
      <c r="B731" s="254" t="s">
        <v>38</v>
      </c>
      <c r="C731" s="252"/>
      <c r="D731" s="252"/>
      <c r="E731" s="252"/>
      <c r="F731" s="252"/>
      <c r="G731" s="252"/>
    </row>
    <row r="732" spans="1:12" ht="17.25" customHeight="1">
      <c r="A732" s="253" t="s">
        <v>95</v>
      </c>
      <c r="B732" s="254" t="s">
        <v>38</v>
      </c>
      <c r="C732" s="252">
        <v>378511</v>
      </c>
      <c r="D732" s="252">
        <v>395714</v>
      </c>
      <c r="E732" s="252">
        <v>419464</v>
      </c>
      <c r="F732" s="252">
        <v>441607</v>
      </c>
      <c r="G732" s="252">
        <v>458393</v>
      </c>
      <c r="H732" s="11"/>
      <c r="I732" s="11"/>
      <c r="J732" s="11"/>
      <c r="K732" s="11"/>
      <c r="L732" s="11"/>
    </row>
    <row r="733" spans="1:7" ht="15.75">
      <c r="A733" s="253" t="s">
        <v>114</v>
      </c>
      <c r="B733" s="254" t="s">
        <v>38</v>
      </c>
      <c r="C733" s="252"/>
      <c r="D733" s="252"/>
      <c r="E733" s="252"/>
      <c r="F733" s="252"/>
      <c r="G733" s="252"/>
    </row>
    <row r="734" spans="1:7" ht="15.75">
      <c r="A734" s="255" t="s">
        <v>115</v>
      </c>
      <c r="B734" s="256" t="s">
        <v>38</v>
      </c>
      <c r="C734" s="257">
        <v>29999</v>
      </c>
      <c r="D734" s="257">
        <v>26980</v>
      </c>
      <c r="E734" s="257">
        <v>26980</v>
      </c>
      <c r="F734" s="257">
        <v>26980</v>
      </c>
      <c r="G734" s="257">
        <v>26980</v>
      </c>
    </row>
    <row r="735" spans="1:7" ht="15.75">
      <c r="A735" s="253" t="s">
        <v>94</v>
      </c>
      <c r="B735" s="254" t="s">
        <v>38</v>
      </c>
      <c r="C735" s="252">
        <v>2402</v>
      </c>
      <c r="D735" s="252">
        <v>3700</v>
      </c>
      <c r="E735" s="252">
        <v>3800</v>
      </c>
      <c r="F735" s="252">
        <v>3800</v>
      </c>
      <c r="G735" s="252">
        <v>3800</v>
      </c>
    </row>
    <row r="736" spans="1:7" ht="15.75">
      <c r="A736" s="253" t="s">
        <v>99</v>
      </c>
      <c r="B736" s="254" t="s">
        <v>38</v>
      </c>
      <c r="C736" s="252"/>
      <c r="D736" s="252"/>
      <c r="E736" s="252"/>
      <c r="F736" s="252"/>
      <c r="G736" s="252"/>
    </row>
    <row r="737" spans="1:7" ht="15.75">
      <c r="A737" s="253" t="s">
        <v>96</v>
      </c>
      <c r="B737" s="254" t="s">
        <v>38</v>
      </c>
      <c r="C737" s="252">
        <v>30648</v>
      </c>
      <c r="D737" s="252">
        <v>28800</v>
      </c>
      <c r="E737" s="252">
        <v>30300</v>
      </c>
      <c r="F737" s="252">
        <v>30300</v>
      </c>
      <c r="G737" s="252">
        <v>30300</v>
      </c>
    </row>
    <row r="738" spans="1:7" ht="15.75">
      <c r="A738" s="253" t="s">
        <v>139</v>
      </c>
      <c r="B738" s="254" t="s">
        <v>38</v>
      </c>
      <c r="C738" s="252"/>
      <c r="D738" s="252"/>
      <c r="E738" s="252"/>
      <c r="F738" s="252"/>
      <c r="G738" s="252"/>
    </row>
    <row r="739" spans="1:7" ht="30">
      <c r="A739" s="253" t="s">
        <v>101</v>
      </c>
      <c r="B739" s="254" t="s">
        <v>38</v>
      </c>
      <c r="C739" s="252">
        <v>30526</v>
      </c>
      <c r="D739" s="252">
        <v>33562</v>
      </c>
      <c r="E739" s="252">
        <v>37190</v>
      </c>
      <c r="F739" s="252">
        <v>38843</v>
      </c>
      <c r="G739" s="252">
        <v>40495</v>
      </c>
    </row>
    <row r="740" spans="1:7" ht="15.75">
      <c r="A740" s="253" t="s">
        <v>97</v>
      </c>
      <c r="B740" s="254" t="s">
        <v>38</v>
      </c>
      <c r="C740" s="252">
        <v>5</v>
      </c>
      <c r="D740" s="252">
        <v>-53</v>
      </c>
      <c r="E740" s="252">
        <v>0</v>
      </c>
      <c r="F740" s="252">
        <v>0</v>
      </c>
      <c r="G740" s="252">
        <v>0</v>
      </c>
    </row>
    <row r="741" spans="1:7" ht="15.75">
      <c r="A741" s="253" t="s">
        <v>98</v>
      </c>
      <c r="B741" s="254" t="s">
        <v>38</v>
      </c>
      <c r="C741" s="63">
        <v>13528</v>
      </c>
      <c r="D741" s="63">
        <v>17500</v>
      </c>
      <c r="E741" s="63">
        <v>18000</v>
      </c>
      <c r="F741" s="63">
        <v>18000</v>
      </c>
      <c r="G741" s="63">
        <v>18000</v>
      </c>
    </row>
    <row r="742" spans="1:7" ht="15.75">
      <c r="A742" s="253" t="s">
        <v>135</v>
      </c>
      <c r="B742" s="254" t="s">
        <v>38</v>
      </c>
      <c r="C742" s="252">
        <v>4345</v>
      </c>
      <c r="D742" s="252">
        <v>3427</v>
      </c>
      <c r="E742" s="252">
        <v>4300</v>
      </c>
      <c r="F742" s="252">
        <v>4300</v>
      </c>
      <c r="G742" s="252">
        <v>4300</v>
      </c>
    </row>
    <row r="743" spans="1:7" ht="15.75">
      <c r="A743" s="253" t="s">
        <v>140</v>
      </c>
      <c r="B743" s="254" t="s">
        <v>38</v>
      </c>
      <c r="C743" s="252"/>
      <c r="D743" s="252"/>
      <c r="E743" s="252"/>
      <c r="F743" s="252"/>
      <c r="G743" s="252"/>
    </row>
    <row r="744" spans="1:7" ht="15.75">
      <c r="A744" s="253" t="s">
        <v>100</v>
      </c>
      <c r="B744" s="254" t="s">
        <v>38</v>
      </c>
      <c r="C744" s="252">
        <v>156</v>
      </c>
      <c r="D744" s="252">
        <v>102</v>
      </c>
      <c r="E744" s="252">
        <v>102</v>
      </c>
      <c r="F744" s="252">
        <v>102</v>
      </c>
      <c r="G744" s="252">
        <v>102</v>
      </c>
    </row>
    <row r="745" spans="1:7" ht="15.75">
      <c r="A745" s="253" t="s">
        <v>141</v>
      </c>
      <c r="B745" s="254" t="s">
        <v>38</v>
      </c>
      <c r="C745" s="252"/>
      <c r="D745" s="252"/>
      <c r="E745" s="252"/>
      <c r="F745" s="252"/>
      <c r="G745" s="252"/>
    </row>
    <row r="746" spans="1:11" ht="41.25" customHeight="1" hidden="1">
      <c r="A746" s="253" t="s">
        <v>142</v>
      </c>
      <c r="B746" s="254" t="s">
        <v>38</v>
      </c>
      <c r="C746" s="252">
        <f>C797*0.302</f>
        <v>840246.2225199997</v>
      </c>
      <c r="D746" s="252">
        <f>D797*0.302</f>
        <v>916619.3149601399</v>
      </c>
      <c r="E746" s="252">
        <f>E797*0.302</f>
        <v>972568.4855414547</v>
      </c>
      <c r="F746" s="252">
        <f>F797*0.302</f>
        <v>1028096.8183134935</v>
      </c>
      <c r="G746" s="252">
        <f>G797*0.302</f>
        <v>1087554.719274628</v>
      </c>
      <c r="H746" s="9"/>
      <c r="I746" s="9"/>
      <c r="J746" s="9"/>
      <c r="K746" s="9"/>
    </row>
    <row r="747" spans="1:7" ht="28.5" customHeight="1">
      <c r="A747" s="268" t="s">
        <v>45</v>
      </c>
      <c r="B747" s="269"/>
      <c r="C747" s="270"/>
      <c r="D747" s="270"/>
      <c r="E747" s="270"/>
      <c r="F747" s="270"/>
      <c r="G747" s="271"/>
    </row>
    <row r="748" spans="1:11" ht="36" customHeight="1">
      <c r="A748" s="55" t="s">
        <v>266</v>
      </c>
      <c r="B748" s="54" t="s">
        <v>5</v>
      </c>
      <c r="C748" s="232">
        <v>26143</v>
      </c>
      <c r="D748" s="232">
        <v>25853</v>
      </c>
      <c r="E748" s="232">
        <v>25559</v>
      </c>
      <c r="F748" s="232">
        <v>25265</v>
      </c>
      <c r="G748" s="232">
        <v>24970</v>
      </c>
      <c r="H748" s="263"/>
      <c r="I748" s="263"/>
      <c r="J748" s="263"/>
      <c r="K748" s="263"/>
    </row>
    <row r="749" spans="1:11" ht="42.75" customHeight="1">
      <c r="A749" s="55" t="s">
        <v>267</v>
      </c>
      <c r="B749" s="131"/>
      <c r="C749" s="91">
        <f>C752+C769+C771+C776+C777+C780+C781+C784+C785+C786+C787+C788+C790+C791+C792+C793+C794+C795+C796</f>
        <v>5802</v>
      </c>
      <c r="D749" s="91">
        <f>D752+D769+D771+D776+D777+D780+D781+D784+D785+D786+D787+D788+D790+D791+D792+D793+D794+D795+D796</f>
        <v>5941</v>
      </c>
      <c r="E749" s="91">
        <f>E752+E769+E771+E776+E777+E780+E781+E784+E785+E786+E787+E788+E790+E791+E792+E793+E794+E795+E796</f>
        <v>5955</v>
      </c>
      <c r="F749" s="91">
        <f>F752+F769+F771+F776+F777+F780+F781+F784+F785+F786+F787+F788+F790+F791+F792+F793+F794+F795+F796</f>
        <v>5962</v>
      </c>
      <c r="G749" s="91">
        <f>G752+G769+G771+G776+G777+G780+G781+G784+G785+G786+G787+G788+G790+G791+G792+G793+G794+G795+G796</f>
        <v>5968</v>
      </c>
      <c r="H749" s="263"/>
      <c r="I749" s="263"/>
      <c r="J749" s="263"/>
      <c r="K749" s="263"/>
    </row>
    <row r="750" spans="1:7" ht="31.5" customHeight="1" hidden="1">
      <c r="A750" s="26" t="s">
        <v>106</v>
      </c>
      <c r="B750" s="131"/>
      <c r="C750" s="92"/>
      <c r="D750" s="92"/>
      <c r="E750" s="92"/>
      <c r="F750" s="92"/>
      <c r="G750" s="92"/>
    </row>
    <row r="751" spans="1:8" ht="12" customHeight="1">
      <c r="A751" s="20"/>
      <c r="B751" s="131"/>
      <c r="C751" s="92"/>
      <c r="D751" s="92"/>
      <c r="E751" s="92"/>
      <c r="F751" s="92"/>
      <c r="G751" s="92"/>
      <c r="H751" s="9"/>
    </row>
    <row r="752" spans="1:7" ht="32.25" customHeight="1" hidden="1">
      <c r="A752" s="93" t="s">
        <v>268</v>
      </c>
      <c r="B752" s="44" t="s">
        <v>5</v>
      </c>
      <c r="C752" s="170">
        <v>3088</v>
      </c>
      <c r="D752" s="170">
        <v>3264</v>
      </c>
      <c r="E752" s="170">
        <v>3367</v>
      </c>
      <c r="F752" s="170">
        <v>3374</v>
      </c>
      <c r="G752" s="170">
        <v>3380</v>
      </c>
    </row>
    <row r="753" spans="1:12" ht="15" customHeight="1" hidden="1">
      <c r="A753" s="31" t="s">
        <v>117</v>
      </c>
      <c r="B753" s="44"/>
      <c r="C753" s="170"/>
      <c r="D753" s="170"/>
      <c r="E753" s="170"/>
      <c r="F753" s="170"/>
      <c r="G753" s="170"/>
      <c r="H753" s="9"/>
      <c r="I753" s="9"/>
      <c r="J753" s="9"/>
      <c r="K753" s="9"/>
      <c r="L753" s="9"/>
    </row>
    <row r="754" spans="1:12" ht="15" customHeight="1" hidden="1">
      <c r="A754" s="172" t="s">
        <v>259</v>
      </c>
      <c r="B754" s="94" t="s">
        <v>5</v>
      </c>
      <c r="C754" s="90">
        <v>191</v>
      </c>
      <c r="D754" s="90">
        <v>191</v>
      </c>
      <c r="E754" s="90">
        <v>191</v>
      </c>
      <c r="F754" s="90">
        <v>191</v>
      </c>
      <c r="G754" s="90">
        <v>191</v>
      </c>
      <c r="H754" s="9"/>
      <c r="I754" s="9"/>
      <c r="J754" s="9"/>
      <c r="K754" s="9"/>
      <c r="L754" s="9"/>
    </row>
    <row r="755" spans="1:8" ht="15" customHeight="1" hidden="1">
      <c r="A755" s="172" t="s">
        <v>201</v>
      </c>
      <c r="B755" s="94" t="s">
        <v>5</v>
      </c>
      <c r="C755" s="90">
        <v>171</v>
      </c>
      <c r="D755" s="90">
        <v>164</v>
      </c>
      <c r="E755" s="90">
        <v>164</v>
      </c>
      <c r="F755" s="90">
        <v>165</v>
      </c>
      <c r="G755" s="90">
        <v>165</v>
      </c>
      <c r="H755" s="9"/>
    </row>
    <row r="756" spans="1:8" ht="15" customHeight="1" hidden="1">
      <c r="A756" s="172" t="s">
        <v>224</v>
      </c>
      <c r="B756" s="94" t="s">
        <v>5</v>
      </c>
      <c r="C756" s="90">
        <v>127</v>
      </c>
      <c r="D756" s="90">
        <v>127</v>
      </c>
      <c r="E756" s="233">
        <v>127</v>
      </c>
      <c r="F756" s="90">
        <v>127</v>
      </c>
      <c r="G756" s="90">
        <v>127</v>
      </c>
      <c r="H756" s="9"/>
    </row>
    <row r="757" spans="1:8" ht="15" customHeight="1" hidden="1">
      <c r="A757" s="172" t="s">
        <v>260</v>
      </c>
      <c r="B757" s="94" t="s">
        <v>5</v>
      </c>
      <c r="C757" s="90">
        <v>196</v>
      </c>
      <c r="D757" s="90">
        <v>201</v>
      </c>
      <c r="E757" s="90">
        <v>203</v>
      </c>
      <c r="F757" s="90">
        <v>203</v>
      </c>
      <c r="G757" s="90">
        <v>203</v>
      </c>
      <c r="H757" s="9"/>
    </row>
    <row r="758" spans="1:8" ht="15" customHeight="1" hidden="1">
      <c r="A758" s="172" t="s">
        <v>216</v>
      </c>
      <c r="B758" s="94" t="s">
        <v>5</v>
      </c>
      <c r="C758" s="90">
        <v>23</v>
      </c>
      <c r="D758" s="90">
        <v>23</v>
      </c>
      <c r="E758" s="90">
        <v>23</v>
      </c>
      <c r="F758" s="90">
        <v>23</v>
      </c>
      <c r="G758" s="90">
        <v>23</v>
      </c>
      <c r="H758" s="9"/>
    </row>
    <row r="759" spans="1:8" ht="15" customHeight="1" hidden="1">
      <c r="A759" s="172" t="s">
        <v>226</v>
      </c>
      <c r="B759" s="94" t="s">
        <v>5</v>
      </c>
      <c r="C759" s="90">
        <v>107</v>
      </c>
      <c r="D759" s="90">
        <v>110</v>
      </c>
      <c r="E759" s="90">
        <v>115</v>
      </c>
      <c r="F759" s="90">
        <v>115</v>
      </c>
      <c r="G759" s="90">
        <v>115</v>
      </c>
      <c r="H759" s="9"/>
    </row>
    <row r="760" spans="1:8" ht="15" customHeight="1" hidden="1">
      <c r="A760" s="172" t="s">
        <v>198</v>
      </c>
      <c r="B760" s="94" t="s">
        <v>5</v>
      </c>
      <c r="C760" s="90">
        <v>81</v>
      </c>
      <c r="D760" s="90">
        <v>80</v>
      </c>
      <c r="E760" s="90">
        <v>80</v>
      </c>
      <c r="F760" s="90">
        <v>80</v>
      </c>
      <c r="G760" s="90">
        <v>80</v>
      </c>
      <c r="H760" s="9"/>
    </row>
    <row r="761" spans="1:8" ht="15" customHeight="1" hidden="1">
      <c r="A761" s="172" t="s">
        <v>200</v>
      </c>
      <c r="B761" s="94" t="s">
        <v>5</v>
      </c>
      <c r="C761" s="90">
        <v>165</v>
      </c>
      <c r="D761" s="90">
        <v>165</v>
      </c>
      <c r="E761" s="90">
        <v>165</v>
      </c>
      <c r="F761" s="90">
        <v>165</v>
      </c>
      <c r="G761" s="90">
        <v>165</v>
      </c>
      <c r="H761" s="9"/>
    </row>
    <row r="762" spans="1:8" ht="15" customHeight="1" hidden="1">
      <c r="A762" s="172" t="s">
        <v>211</v>
      </c>
      <c r="B762" s="94" t="s">
        <v>5</v>
      </c>
      <c r="C762" s="90">
        <v>76</v>
      </c>
      <c r="D762" s="90">
        <v>81</v>
      </c>
      <c r="E762" s="90">
        <v>81</v>
      </c>
      <c r="F762" s="90">
        <v>81</v>
      </c>
      <c r="G762" s="90">
        <v>81</v>
      </c>
      <c r="H762" s="9"/>
    </row>
    <row r="763" spans="1:8" ht="15" customHeight="1" hidden="1">
      <c r="A763" s="172" t="s">
        <v>230</v>
      </c>
      <c r="B763" s="94" t="s">
        <v>5</v>
      </c>
      <c r="C763" s="90">
        <v>94</v>
      </c>
      <c r="D763" s="90">
        <v>98</v>
      </c>
      <c r="E763" s="90">
        <v>100</v>
      </c>
      <c r="F763" s="90">
        <v>101</v>
      </c>
      <c r="G763" s="90">
        <v>102</v>
      </c>
      <c r="H763" s="9"/>
    </row>
    <row r="764" spans="1:8" ht="15" customHeight="1" hidden="1">
      <c r="A764" s="172" t="s">
        <v>199</v>
      </c>
      <c r="B764" s="94" t="s">
        <v>5</v>
      </c>
      <c r="C764" s="90">
        <v>212</v>
      </c>
      <c r="D764" s="90">
        <v>215</v>
      </c>
      <c r="E764" s="90">
        <v>219</v>
      </c>
      <c r="F764" s="90">
        <v>224</v>
      </c>
      <c r="G764" s="90">
        <v>229</v>
      </c>
      <c r="H764" s="9"/>
    </row>
    <row r="765" spans="1:8" ht="15" customHeight="1" hidden="1">
      <c r="A765" s="172" t="s">
        <v>227</v>
      </c>
      <c r="B765" s="94" t="s">
        <v>5</v>
      </c>
      <c r="C765" s="90">
        <v>540</v>
      </c>
      <c r="D765" s="90">
        <v>600</v>
      </c>
      <c r="E765" s="90">
        <v>680</v>
      </c>
      <c r="F765" s="90">
        <v>680</v>
      </c>
      <c r="G765" s="90">
        <v>680</v>
      </c>
      <c r="H765" s="9"/>
    </row>
    <row r="766" spans="1:8" ht="15" customHeight="1" hidden="1">
      <c r="A766" s="172" t="s">
        <v>264</v>
      </c>
      <c r="B766" s="94" t="s">
        <v>5</v>
      </c>
      <c r="C766" s="90">
        <v>211</v>
      </c>
      <c r="D766" s="90">
        <v>220</v>
      </c>
      <c r="E766" s="90">
        <v>230</v>
      </c>
      <c r="F766" s="90">
        <v>230</v>
      </c>
      <c r="G766" s="90">
        <v>230</v>
      </c>
      <c r="H766" s="9"/>
    </row>
    <row r="767" spans="1:8" ht="15" customHeight="1" hidden="1">
      <c r="A767" s="172" t="s">
        <v>261</v>
      </c>
      <c r="B767" s="94" t="s">
        <v>5</v>
      </c>
      <c r="C767" s="90">
        <v>475</v>
      </c>
      <c r="D767" s="90">
        <v>570</v>
      </c>
      <c r="E767" s="90">
        <v>570</v>
      </c>
      <c r="F767" s="90">
        <v>570</v>
      </c>
      <c r="G767" s="90">
        <v>570</v>
      </c>
      <c r="H767" s="9"/>
    </row>
    <row r="768" spans="1:8" ht="12" customHeight="1" hidden="1">
      <c r="A768" s="31"/>
      <c r="B768" s="44"/>
      <c r="C768" s="92"/>
      <c r="D768" s="92"/>
      <c r="E768" s="92"/>
      <c r="F768" s="92"/>
      <c r="G768" s="92"/>
      <c r="H768" s="9"/>
    </row>
    <row r="769" spans="1:12" ht="17.25" customHeight="1" hidden="1">
      <c r="A769" s="95" t="s">
        <v>269</v>
      </c>
      <c r="B769" s="44" t="s">
        <v>5</v>
      </c>
      <c r="C769" s="92">
        <f>C770</f>
        <v>28</v>
      </c>
      <c r="D769" s="92">
        <f>D770</f>
        <v>0</v>
      </c>
      <c r="E769" s="92">
        <f>E770</f>
        <v>0</v>
      </c>
      <c r="F769" s="92">
        <f>F770</f>
        <v>0</v>
      </c>
      <c r="G769" s="92">
        <f>G770</f>
        <v>0</v>
      </c>
      <c r="H769" s="9"/>
      <c r="I769" s="9"/>
      <c r="J769" s="9"/>
      <c r="K769" s="9"/>
      <c r="L769" s="9"/>
    </row>
    <row r="770" spans="1:12" ht="17.25" customHeight="1" hidden="1">
      <c r="A770" s="68" t="s">
        <v>179</v>
      </c>
      <c r="B770" s="94" t="s">
        <v>5</v>
      </c>
      <c r="C770" s="20">
        <v>28</v>
      </c>
      <c r="D770" s="20"/>
      <c r="E770" s="20"/>
      <c r="F770" s="65"/>
      <c r="G770" s="65"/>
      <c r="H770" s="9"/>
      <c r="I770" s="9"/>
      <c r="J770" s="9"/>
      <c r="K770" s="9"/>
      <c r="L770" s="9"/>
    </row>
    <row r="771" spans="1:12" ht="22.5" customHeight="1" hidden="1">
      <c r="A771" s="96" t="s">
        <v>304</v>
      </c>
      <c r="B771" s="44" t="s">
        <v>5</v>
      </c>
      <c r="C771" s="92">
        <f>C772+C773+C774+C775</f>
        <v>782</v>
      </c>
      <c r="D771" s="92">
        <f>D772+D773+D774+D775</f>
        <v>776</v>
      </c>
      <c r="E771" s="92">
        <f>E772+E773+E774+E775</f>
        <v>690</v>
      </c>
      <c r="F771" s="92">
        <f>F772+F773+F774+F775</f>
        <v>690</v>
      </c>
      <c r="G771" s="92">
        <f>G772+G773+G774+G775</f>
        <v>690</v>
      </c>
      <c r="H771" s="9"/>
      <c r="I771" s="9"/>
      <c r="J771" s="9"/>
      <c r="K771" s="9"/>
      <c r="L771" s="9"/>
    </row>
    <row r="772" spans="1:8" ht="21" customHeight="1" hidden="1">
      <c r="A772" s="68" t="s">
        <v>188</v>
      </c>
      <c r="B772" s="94" t="s">
        <v>5</v>
      </c>
      <c r="C772" s="48">
        <v>395</v>
      </c>
      <c r="D772" s="48">
        <v>397</v>
      </c>
      <c r="E772" s="48">
        <v>400</v>
      </c>
      <c r="F772" s="48">
        <v>400</v>
      </c>
      <c r="G772" s="48">
        <v>400</v>
      </c>
      <c r="H772" s="9"/>
    </row>
    <row r="773" spans="1:8" ht="15.75" customHeight="1" hidden="1">
      <c r="A773" s="68" t="s">
        <v>185</v>
      </c>
      <c r="B773" s="94" t="s">
        <v>5</v>
      </c>
      <c r="C773" s="68">
        <v>287</v>
      </c>
      <c r="D773" s="68">
        <v>286</v>
      </c>
      <c r="E773" s="68">
        <v>290</v>
      </c>
      <c r="F773" s="234">
        <v>290</v>
      </c>
      <c r="G773" s="234">
        <v>290</v>
      </c>
      <c r="H773" s="9"/>
    </row>
    <row r="774" spans="1:7" ht="18" customHeight="1" hidden="1">
      <c r="A774" s="68" t="s">
        <v>301</v>
      </c>
      <c r="B774" s="94" t="s">
        <v>5</v>
      </c>
      <c r="C774" s="68">
        <v>100</v>
      </c>
      <c r="D774" s="68">
        <v>0</v>
      </c>
      <c r="E774" s="68">
        <v>0</v>
      </c>
      <c r="F774" s="234">
        <v>0</v>
      </c>
      <c r="G774" s="234">
        <v>0</v>
      </c>
    </row>
    <row r="775" spans="1:7" ht="18.75" customHeight="1" hidden="1">
      <c r="A775" s="84" t="s">
        <v>179</v>
      </c>
      <c r="B775" s="94" t="s">
        <v>5</v>
      </c>
      <c r="C775" s="68">
        <v>0</v>
      </c>
      <c r="D775" s="68">
        <v>93</v>
      </c>
      <c r="E775" s="68">
        <v>0</v>
      </c>
      <c r="F775" s="68">
        <v>0</v>
      </c>
      <c r="G775" s="68">
        <v>0</v>
      </c>
    </row>
    <row r="776" spans="1:8" ht="60.75" customHeight="1" hidden="1">
      <c r="A776" s="97" t="s">
        <v>155</v>
      </c>
      <c r="B776" s="44" t="s">
        <v>5</v>
      </c>
      <c r="C776" s="92">
        <v>19</v>
      </c>
      <c r="D776" s="92">
        <v>19</v>
      </c>
      <c r="E776" s="92">
        <v>19</v>
      </c>
      <c r="F776" s="92">
        <v>19</v>
      </c>
      <c r="G776" s="92">
        <v>19</v>
      </c>
      <c r="H776" s="9"/>
    </row>
    <row r="777" spans="1:7" ht="63" customHeight="1" hidden="1">
      <c r="A777" s="97" t="s">
        <v>156</v>
      </c>
      <c r="B777" s="44" t="s">
        <v>5</v>
      </c>
      <c r="C777" s="92">
        <f>C778+C779</f>
        <v>46</v>
      </c>
      <c r="D777" s="92">
        <f>D778+D779</f>
        <v>45</v>
      </c>
      <c r="E777" s="92">
        <f>E778+E779</f>
        <v>46</v>
      </c>
      <c r="F777" s="92">
        <f>F778+F779</f>
        <v>46</v>
      </c>
      <c r="G777" s="92">
        <f>G778+G779</f>
        <v>46</v>
      </c>
    </row>
    <row r="778" spans="1:7" ht="19.5" customHeight="1" hidden="1">
      <c r="A778" s="98" t="s">
        <v>195</v>
      </c>
      <c r="B778" s="94" t="s">
        <v>5</v>
      </c>
      <c r="C778" s="48">
        <v>28</v>
      </c>
      <c r="D778" s="48">
        <v>28</v>
      </c>
      <c r="E778" s="48">
        <v>28</v>
      </c>
      <c r="F778" s="48">
        <v>28</v>
      </c>
      <c r="G778" s="48">
        <v>28</v>
      </c>
    </row>
    <row r="779" spans="1:7" ht="19.5" customHeight="1" hidden="1">
      <c r="A779" s="98" t="s">
        <v>193</v>
      </c>
      <c r="B779" s="94" t="s">
        <v>5</v>
      </c>
      <c r="C779" s="48">
        <v>18</v>
      </c>
      <c r="D779" s="48">
        <v>17</v>
      </c>
      <c r="E779" s="48">
        <v>18</v>
      </c>
      <c r="F779" s="48">
        <v>18</v>
      </c>
      <c r="G779" s="48">
        <v>18</v>
      </c>
    </row>
    <row r="780" spans="1:8" ht="27" customHeight="1" hidden="1">
      <c r="A780" s="97" t="s">
        <v>270</v>
      </c>
      <c r="B780" s="44" t="s">
        <v>5</v>
      </c>
      <c r="C780" s="48">
        <v>64</v>
      </c>
      <c r="D780" s="48">
        <v>56</v>
      </c>
      <c r="E780" s="48">
        <v>56</v>
      </c>
      <c r="F780" s="48">
        <v>56</v>
      </c>
      <c r="G780" s="48">
        <v>56</v>
      </c>
      <c r="H780" s="9"/>
    </row>
    <row r="781" spans="1:8" ht="54" customHeight="1" hidden="1">
      <c r="A781" s="93" t="s">
        <v>271</v>
      </c>
      <c r="B781" s="44" t="s">
        <v>5</v>
      </c>
      <c r="C781" s="92">
        <v>275</v>
      </c>
      <c r="D781" s="92">
        <v>275</v>
      </c>
      <c r="E781" s="92">
        <v>275</v>
      </c>
      <c r="F781" s="92">
        <v>275</v>
      </c>
      <c r="G781" s="92">
        <v>275</v>
      </c>
      <c r="H781" s="9"/>
    </row>
    <row r="782" spans="1:7" ht="16.5" customHeight="1" hidden="1">
      <c r="A782" s="99" t="s">
        <v>197</v>
      </c>
      <c r="B782" s="100" t="s">
        <v>5</v>
      </c>
      <c r="C782" s="101">
        <v>141</v>
      </c>
      <c r="D782" s="101">
        <v>143</v>
      </c>
      <c r="E782" s="101">
        <v>144</v>
      </c>
      <c r="F782" s="101">
        <v>145</v>
      </c>
      <c r="G782" s="101">
        <v>146</v>
      </c>
    </row>
    <row r="783" spans="1:7" ht="16.5" customHeight="1" hidden="1">
      <c r="A783" s="99" t="s">
        <v>229</v>
      </c>
      <c r="B783" s="100" t="s">
        <v>5</v>
      </c>
      <c r="C783" s="101"/>
      <c r="D783" s="101"/>
      <c r="E783" s="101"/>
      <c r="F783" s="101"/>
      <c r="G783" s="101"/>
    </row>
    <row r="784" spans="1:7" ht="33" customHeight="1" hidden="1">
      <c r="A784" s="97" t="s">
        <v>272</v>
      </c>
      <c r="B784" s="44" t="s">
        <v>5</v>
      </c>
      <c r="C784" s="92">
        <v>64</v>
      </c>
      <c r="D784" s="92">
        <v>64</v>
      </c>
      <c r="E784" s="92">
        <v>64</v>
      </c>
      <c r="F784" s="92">
        <v>64</v>
      </c>
      <c r="G784" s="92">
        <v>64</v>
      </c>
    </row>
    <row r="785" spans="1:8" ht="45" customHeight="1" hidden="1">
      <c r="A785" s="97" t="s">
        <v>273</v>
      </c>
      <c r="B785" s="44" t="s">
        <v>5</v>
      </c>
      <c r="C785" s="92">
        <v>18</v>
      </c>
      <c r="D785" s="92">
        <v>18</v>
      </c>
      <c r="E785" s="92">
        <v>18</v>
      </c>
      <c r="F785" s="92">
        <v>18</v>
      </c>
      <c r="G785" s="92">
        <v>18</v>
      </c>
      <c r="H785" s="9"/>
    </row>
    <row r="786" spans="1:7" ht="36" customHeight="1" hidden="1">
      <c r="A786" s="97" t="s">
        <v>274</v>
      </c>
      <c r="B786" s="44" t="s">
        <v>5</v>
      </c>
      <c r="C786" s="92"/>
      <c r="D786" s="92"/>
      <c r="E786" s="92"/>
      <c r="F786" s="92"/>
      <c r="G786" s="92"/>
    </row>
    <row r="787" spans="1:8" ht="30" customHeight="1" hidden="1">
      <c r="A787" s="97" t="s">
        <v>275</v>
      </c>
      <c r="B787" s="44" t="s">
        <v>5</v>
      </c>
      <c r="C787" s="92">
        <v>5</v>
      </c>
      <c r="D787" s="92">
        <v>3</v>
      </c>
      <c r="E787" s="92">
        <v>3</v>
      </c>
      <c r="F787" s="92">
        <v>3</v>
      </c>
      <c r="G787" s="92">
        <v>3</v>
      </c>
      <c r="H787" s="9"/>
    </row>
    <row r="788" spans="1:7" ht="37.5" customHeight="1" hidden="1">
      <c r="A788" s="97" t="s">
        <v>276</v>
      </c>
      <c r="B788" s="44" t="s">
        <v>5</v>
      </c>
      <c r="C788" s="92">
        <f>C789</f>
        <v>48</v>
      </c>
      <c r="D788" s="92">
        <f>D789</f>
        <v>48</v>
      </c>
      <c r="E788" s="92">
        <f>E789</f>
        <v>48</v>
      </c>
      <c r="F788" s="92">
        <f>F789</f>
        <v>48</v>
      </c>
      <c r="G788" s="92">
        <f>G789</f>
        <v>48</v>
      </c>
    </row>
    <row r="789" spans="1:7" ht="22.5" customHeight="1" hidden="1">
      <c r="A789" s="98" t="s">
        <v>196</v>
      </c>
      <c r="B789" s="44" t="s">
        <v>5</v>
      </c>
      <c r="C789" s="92">
        <v>48</v>
      </c>
      <c r="D789" s="92">
        <v>48</v>
      </c>
      <c r="E789" s="92">
        <v>48</v>
      </c>
      <c r="F789" s="92">
        <v>48</v>
      </c>
      <c r="G789" s="92">
        <v>48</v>
      </c>
    </row>
    <row r="790" spans="1:7" ht="33.75" customHeight="1" hidden="1">
      <c r="A790" s="97" t="s">
        <v>277</v>
      </c>
      <c r="B790" s="44" t="s">
        <v>5</v>
      </c>
      <c r="C790" s="92">
        <v>18</v>
      </c>
      <c r="D790" s="92">
        <v>18</v>
      </c>
      <c r="E790" s="92">
        <v>18</v>
      </c>
      <c r="F790" s="92">
        <v>18</v>
      </c>
      <c r="G790" s="92">
        <v>18</v>
      </c>
    </row>
    <row r="791" spans="1:7" ht="48.75" customHeight="1" hidden="1">
      <c r="A791" s="97" t="s">
        <v>278</v>
      </c>
      <c r="B791" s="44" t="s">
        <v>5</v>
      </c>
      <c r="C791" s="92"/>
      <c r="D791" s="92"/>
      <c r="E791" s="92"/>
      <c r="F791" s="92"/>
      <c r="G791" s="92"/>
    </row>
    <row r="792" spans="1:7" ht="48" customHeight="1" hidden="1">
      <c r="A792" s="97" t="s">
        <v>279</v>
      </c>
      <c r="B792" s="44" t="s">
        <v>5</v>
      </c>
      <c r="C792" s="92">
        <v>89</v>
      </c>
      <c r="D792" s="92">
        <v>89</v>
      </c>
      <c r="E792" s="92">
        <v>89</v>
      </c>
      <c r="F792" s="92">
        <v>89</v>
      </c>
      <c r="G792" s="92">
        <v>89</v>
      </c>
    </row>
    <row r="793" spans="1:7" ht="22.5" customHeight="1" hidden="1">
      <c r="A793" s="97" t="s">
        <v>280</v>
      </c>
      <c r="B793" s="44" t="s">
        <v>5</v>
      </c>
      <c r="C793" s="20">
        <v>924</v>
      </c>
      <c r="D793" s="20">
        <v>931</v>
      </c>
      <c r="E793" s="20">
        <v>927</v>
      </c>
      <c r="F793" s="65">
        <v>927</v>
      </c>
      <c r="G793" s="65">
        <v>927</v>
      </c>
    </row>
    <row r="794" spans="1:12" ht="46.5" customHeight="1" hidden="1">
      <c r="A794" s="97" t="s">
        <v>305</v>
      </c>
      <c r="B794" s="44" t="s">
        <v>5</v>
      </c>
      <c r="C794" s="92">
        <v>178</v>
      </c>
      <c r="D794" s="92">
        <v>179</v>
      </c>
      <c r="E794" s="92">
        <v>179</v>
      </c>
      <c r="F794" s="92">
        <v>179</v>
      </c>
      <c r="G794" s="92">
        <v>179</v>
      </c>
      <c r="H794" s="11"/>
      <c r="I794" s="11"/>
      <c r="J794" s="11"/>
      <c r="K794" s="11"/>
      <c r="L794" s="11"/>
    </row>
    <row r="795" spans="1:7" ht="58.5" customHeight="1" hidden="1">
      <c r="A795" s="97" t="s">
        <v>281</v>
      </c>
      <c r="B795" s="44" t="s">
        <v>5</v>
      </c>
      <c r="C795" s="92">
        <v>156</v>
      </c>
      <c r="D795" s="92">
        <v>156</v>
      </c>
      <c r="E795" s="92">
        <v>156</v>
      </c>
      <c r="F795" s="92">
        <v>156</v>
      </c>
      <c r="G795" s="92">
        <v>156</v>
      </c>
    </row>
    <row r="796" spans="1:7" ht="33.75" customHeight="1" hidden="1">
      <c r="A796" s="93" t="s">
        <v>282</v>
      </c>
      <c r="B796" s="44" t="s">
        <v>5</v>
      </c>
      <c r="C796" s="92"/>
      <c r="D796" s="92"/>
      <c r="E796" s="92"/>
      <c r="F796" s="92"/>
      <c r="G796" s="92"/>
    </row>
    <row r="797" spans="1:12" ht="32.25" customHeight="1">
      <c r="A797" s="88" t="s">
        <v>283</v>
      </c>
      <c r="B797" s="44" t="s">
        <v>38</v>
      </c>
      <c r="C797" s="70">
        <f>C800+C817+C819+C824+C825+C826+C827+C828+C829+C830+C831+C832+C834+C835+C836+C837+C838+C839+C840</f>
        <v>2782272.2599999993</v>
      </c>
      <c r="D797" s="70">
        <f>D800+D817+D819+D824+D825+D826+D827+D828+D829+D830+D831+D832+D834+D835+D836+D837+D838+D839+D840</f>
        <v>3035163.29457</v>
      </c>
      <c r="E797" s="70">
        <f>E800+E817+E819+E824+E825+E826+E827+E828+E829+E830+E831+E832+E834+E835+E836+E837+E838+E839+E840</f>
        <v>3220425.448812764</v>
      </c>
      <c r="F797" s="70">
        <f>F800+F817+F819+F824+F825+F826+F827+F828+F829+F830+F831+F832+F834+F835+F836+F837+F838+F839+F840</f>
        <v>3404294.1003758064</v>
      </c>
      <c r="G797" s="70">
        <f>G800+G817+G819+G824+G825+G826+G827+G828+G829+G830+G831+G832+G834+G835+G836+G837+G838+G839+G840</f>
        <v>3601174.56713453</v>
      </c>
      <c r="H797" s="11"/>
      <c r="I797" s="11"/>
      <c r="J797" s="11"/>
      <c r="K797" s="11"/>
      <c r="L797" s="11"/>
    </row>
    <row r="798" spans="1:7" ht="43.5" customHeight="1" hidden="1">
      <c r="A798" s="68" t="s">
        <v>104</v>
      </c>
      <c r="B798" s="131"/>
      <c r="C798" s="70"/>
      <c r="D798" s="70"/>
      <c r="E798" s="70"/>
      <c r="F798" s="24"/>
      <c r="G798" s="24"/>
    </row>
    <row r="799" spans="1:11" ht="12.75" customHeight="1" hidden="1">
      <c r="A799" s="20"/>
      <c r="B799" s="131"/>
      <c r="C799" s="70"/>
      <c r="D799" s="70"/>
      <c r="E799" s="70"/>
      <c r="F799" s="24"/>
      <c r="G799" s="24"/>
      <c r="H799" s="11"/>
      <c r="I799" s="11"/>
      <c r="J799" s="11"/>
      <c r="K799" s="11"/>
    </row>
    <row r="800" spans="1:12" s="7" customFormat="1" ht="39" customHeight="1" hidden="1">
      <c r="A800" s="93" t="s">
        <v>268</v>
      </c>
      <c r="B800" s="44" t="s">
        <v>38</v>
      </c>
      <c r="C800" s="24">
        <v>1632649.2</v>
      </c>
      <c r="D800" s="24">
        <f>C800*1.13</f>
        <v>1844893.5959999997</v>
      </c>
      <c r="E800" s="24">
        <f>D800*1.0946</f>
        <v>2019420.5301815998</v>
      </c>
      <c r="F800" s="24">
        <f>E800*1.0659</f>
        <v>2152500.3431205675</v>
      </c>
      <c r="G800" s="24">
        <f>F800*1.065</f>
        <v>2292412.865423404</v>
      </c>
      <c r="H800" s="11"/>
      <c r="I800" s="11"/>
      <c r="J800" s="11"/>
      <c r="K800" s="11"/>
      <c r="L800" s="11"/>
    </row>
    <row r="801" spans="1:12" s="7" customFormat="1" ht="19.5" customHeight="1" hidden="1">
      <c r="A801" s="20" t="s">
        <v>117</v>
      </c>
      <c r="B801" s="44"/>
      <c r="C801" s="70"/>
      <c r="D801" s="70"/>
      <c r="E801" s="70"/>
      <c r="F801" s="70"/>
      <c r="G801" s="70"/>
      <c r="H801" s="11"/>
      <c r="I801" s="11"/>
      <c r="J801" s="11"/>
      <c r="K801" s="11"/>
      <c r="L801" s="11"/>
    </row>
    <row r="802" spans="1:12" s="7" customFormat="1" ht="16.5" customHeight="1" hidden="1">
      <c r="A802" s="172" t="s">
        <v>259</v>
      </c>
      <c r="B802" s="94" t="s">
        <v>38</v>
      </c>
      <c r="C802" s="68">
        <v>80047</v>
      </c>
      <c r="D802" s="68">
        <v>88054</v>
      </c>
      <c r="E802" s="68">
        <v>96858</v>
      </c>
      <c r="F802" s="90">
        <v>106544</v>
      </c>
      <c r="G802" s="90">
        <v>117199</v>
      </c>
      <c r="H802" s="11"/>
      <c r="I802" s="11"/>
      <c r="J802" s="11"/>
      <c r="K802" s="11"/>
      <c r="L802" s="11"/>
    </row>
    <row r="803" spans="1:12" s="7" customFormat="1" ht="16.5" customHeight="1" hidden="1">
      <c r="A803" s="172" t="s">
        <v>201</v>
      </c>
      <c r="B803" s="94" t="s">
        <v>38</v>
      </c>
      <c r="C803" s="68">
        <v>126361</v>
      </c>
      <c r="D803" s="68">
        <v>132600</v>
      </c>
      <c r="E803" s="68">
        <v>139230</v>
      </c>
      <c r="F803" s="90">
        <v>143400</v>
      </c>
      <c r="G803" s="90">
        <v>150570</v>
      </c>
      <c r="H803" s="11"/>
      <c r="I803" s="11"/>
      <c r="J803" s="11"/>
      <c r="K803" s="11"/>
      <c r="L803" s="11"/>
    </row>
    <row r="804" spans="1:12" s="7" customFormat="1" ht="16.5" customHeight="1" hidden="1">
      <c r="A804" s="172" t="s">
        <v>224</v>
      </c>
      <c r="B804" s="94" t="s">
        <v>38</v>
      </c>
      <c r="C804" s="68">
        <v>64625.7</v>
      </c>
      <c r="D804" s="68">
        <v>66446.4</v>
      </c>
      <c r="E804" s="68">
        <v>69047.9</v>
      </c>
      <c r="F804" s="90">
        <v>70698.4</v>
      </c>
      <c r="G804" s="90">
        <v>72481.4</v>
      </c>
      <c r="H804" s="11"/>
      <c r="I804" s="11"/>
      <c r="J804" s="11"/>
      <c r="K804" s="11"/>
      <c r="L804" s="11"/>
    </row>
    <row r="805" spans="1:12" s="7" customFormat="1" ht="16.5" customHeight="1" hidden="1">
      <c r="A805" s="172" t="s">
        <v>260</v>
      </c>
      <c r="B805" s="94" t="s">
        <v>38</v>
      </c>
      <c r="C805" s="68">
        <v>134982</v>
      </c>
      <c r="D805" s="68">
        <v>153024</v>
      </c>
      <c r="E805" s="68">
        <v>158800</v>
      </c>
      <c r="F805" s="90">
        <v>161141</v>
      </c>
      <c r="G805" s="90">
        <v>169198</v>
      </c>
      <c r="H805" s="11"/>
      <c r="I805" s="11"/>
      <c r="J805" s="11"/>
      <c r="K805" s="11"/>
      <c r="L805" s="11"/>
    </row>
    <row r="806" spans="1:12" s="7" customFormat="1" ht="16.5" customHeight="1" hidden="1">
      <c r="A806" s="172" t="s">
        <v>216</v>
      </c>
      <c r="B806" s="94" t="s">
        <v>38</v>
      </c>
      <c r="C806" s="68">
        <v>9642</v>
      </c>
      <c r="D806" s="68">
        <v>9700</v>
      </c>
      <c r="E806" s="68">
        <v>10600</v>
      </c>
      <c r="F806" s="90">
        <v>11600</v>
      </c>
      <c r="G806" s="90">
        <v>12700</v>
      </c>
      <c r="H806" s="11"/>
      <c r="I806" s="11"/>
      <c r="J806" s="11"/>
      <c r="K806" s="11"/>
      <c r="L806" s="11"/>
    </row>
    <row r="807" spans="1:12" s="7" customFormat="1" ht="16.5" customHeight="1" hidden="1">
      <c r="A807" s="172" t="s">
        <v>226</v>
      </c>
      <c r="B807" s="94" t="s">
        <v>38</v>
      </c>
      <c r="C807" s="68">
        <v>61606</v>
      </c>
      <c r="D807" s="68">
        <v>69000</v>
      </c>
      <c r="E807" s="68">
        <v>76000</v>
      </c>
      <c r="F807" s="90">
        <v>83000</v>
      </c>
      <c r="G807" s="90">
        <v>91000</v>
      </c>
      <c r="H807" s="11"/>
      <c r="I807" s="11"/>
      <c r="J807" s="11"/>
      <c r="K807" s="11"/>
      <c r="L807" s="11"/>
    </row>
    <row r="808" spans="1:12" s="7" customFormat="1" ht="16.5" customHeight="1" hidden="1">
      <c r="A808" s="172" t="s">
        <v>198</v>
      </c>
      <c r="B808" s="94" t="s">
        <v>38</v>
      </c>
      <c r="C808" s="68">
        <v>43052</v>
      </c>
      <c r="D808" s="68">
        <v>45205</v>
      </c>
      <c r="E808" s="68">
        <v>47465</v>
      </c>
      <c r="F808" s="90">
        <v>49840</v>
      </c>
      <c r="G808" s="90">
        <v>52330</v>
      </c>
      <c r="H808" s="11"/>
      <c r="I808" s="11"/>
      <c r="J808" s="11"/>
      <c r="K808" s="11"/>
      <c r="L808" s="11"/>
    </row>
    <row r="809" spans="1:12" s="7" customFormat="1" ht="16.5" customHeight="1" hidden="1">
      <c r="A809" s="172" t="s">
        <v>200</v>
      </c>
      <c r="B809" s="94" t="s">
        <v>38</v>
      </c>
      <c r="C809" s="68">
        <v>96900</v>
      </c>
      <c r="D809" s="68">
        <v>99000</v>
      </c>
      <c r="E809" s="68">
        <v>102000</v>
      </c>
      <c r="F809" s="90">
        <v>105000</v>
      </c>
      <c r="G809" s="90">
        <v>108000</v>
      </c>
      <c r="H809" s="11"/>
      <c r="I809" s="11"/>
      <c r="J809" s="11"/>
      <c r="K809" s="11"/>
      <c r="L809" s="11"/>
    </row>
    <row r="810" spans="1:12" s="7" customFormat="1" ht="16.5" customHeight="1" hidden="1">
      <c r="A810" s="172" t="s">
        <v>211</v>
      </c>
      <c r="B810" s="94" t="s">
        <v>38</v>
      </c>
      <c r="C810" s="68">
        <v>38479</v>
      </c>
      <c r="D810" s="68">
        <v>38500</v>
      </c>
      <c r="E810" s="68">
        <v>38700</v>
      </c>
      <c r="F810" s="90">
        <v>38900</v>
      </c>
      <c r="G810" s="90">
        <v>39100</v>
      </c>
      <c r="H810" s="11"/>
      <c r="I810" s="11"/>
      <c r="J810" s="11"/>
      <c r="K810" s="11"/>
      <c r="L810" s="11"/>
    </row>
    <row r="811" spans="1:12" s="7" customFormat="1" ht="16.5" customHeight="1" hidden="1">
      <c r="A811" s="172" t="s">
        <v>230</v>
      </c>
      <c r="B811" s="94" t="s">
        <v>38</v>
      </c>
      <c r="C811" s="68">
        <v>42125</v>
      </c>
      <c r="D811" s="68">
        <v>45000</v>
      </c>
      <c r="E811" s="68">
        <v>46000</v>
      </c>
      <c r="F811" s="90">
        <v>46500</v>
      </c>
      <c r="G811" s="90">
        <v>47000</v>
      </c>
      <c r="H811" s="11"/>
      <c r="I811" s="11"/>
      <c r="J811" s="11"/>
      <c r="K811" s="11"/>
      <c r="L811" s="11"/>
    </row>
    <row r="812" spans="1:12" s="7" customFormat="1" ht="16.5" customHeight="1" hidden="1">
      <c r="A812" s="172" t="s">
        <v>199</v>
      </c>
      <c r="B812" s="94" t="s">
        <v>38</v>
      </c>
      <c r="C812" s="68">
        <v>128351</v>
      </c>
      <c r="D812" s="68">
        <v>130760</v>
      </c>
      <c r="E812" s="68">
        <v>133015</v>
      </c>
      <c r="F812" s="90">
        <v>136700</v>
      </c>
      <c r="G812" s="90">
        <v>140100</v>
      </c>
      <c r="H812" s="11"/>
      <c r="I812" s="11"/>
      <c r="J812" s="11"/>
      <c r="K812" s="11"/>
      <c r="L812" s="11"/>
    </row>
    <row r="813" spans="1:12" s="7" customFormat="1" ht="16.5" customHeight="1" hidden="1">
      <c r="A813" s="172" t="s">
        <v>227</v>
      </c>
      <c r="B813" s="94" t="s">
        <v>38</v>
      </c>
      <c r="C813" s="68">
        <v>253102</v>
      </c>
      <c r="D813" s="68">
        <v>308880</v>
      </c>
      <c r="E813" s="68">
        <v>385152</v>
      </c>
      <c r="F813" s="90">
        <v>420240</v>
      </c>
      <c r="G813" s="90">
        <v>424320</v>
      </c>
      <c r="H813" s="11"/>
      <c r="I813" s="11"/>
      <c r="J813" s="11"/>
      <c r="K813" s="11"/>
      <c r="L813" s="11"/>
    </row>
    <row r="814" spans="1:12" s="7" customFormat="1" ht="16.5" customHeight="1" hidden="1">
      <c r="A814" s="172" t="s">
        <v>264</v>
      </c>
      <c r="B814" s="94" t="s">
        <v>38</v>
      </c>
      <c r="C814" s="68">
        <v>95951</v>
      </c>
      <c r="D814" s="68">
        <v>97000</v>
      </c>
      <c r="E814" s="68">
        <v>100000</v>
      </c>
      <c r="F814" s="90">
        <v>110000</v>
      </c>
      <c r="G814" s="90">
        <v>120000</v>
      </c>
      <c r="H814" s="11"/>
      <c r="I814" s="11"/>
      <c r="J814" s="11"/>
      <c r="K814" s="11"/>
      <c r="L814" s="11"/>
    </row>
    <row r="815" spans="1:12" s="7" customFormat="1" ht="16.5" customHeight="1" hidden="1">
      <c r="A815" s="172" t="s">
        <v>261</v>
      </c>
      <c r="B815" s="94" t="s">
        <v>38</v>
      </c>
      <c r="C815" s="68">
        <v>235897</v>
      </c>
      <c r="D815" s="68">
        <v>311400</v>
      </c>
      <c r="E815" s="68">
        <v>342550</v>
      </c>
      <c r="F815" s="90">
        <v>376800</v>
      </c>
      <c r="G815" s="90">
        <v>414500</v>
      </c>
      <c r="H815" s="11"/>
      <c r="I815" s="11"/>
      <c r="J815" s="11"/>
      <c r="K815" s="11"/>
      <c r="L815" s="11"/>
    </row>
    <row r="816" spans="1:12" s="7" customFormat="1" ht="16.5" customHeight="1" hidden="1">
      <c r="A816" s="36"/>
      <c r="B816" s="44"/>
      <c r="C816" s="20"/>
      <c r="D816" s="20"/>
      <c r="E816" s="20"/>
      <c r="F816" s="40"/>
      <c r="G816" s="40"/>
      <c r="H816" s="11"/>
      <c r="I816" s="11"/>
      <c r="J816" s="11"/>
      <c r="K816" s="11"/>
      <c r="L816" s="11"/>
    </row>
    <row r="817" spans="1:13" s="7" customFormat="1" ht="22.5" customHeight="1" hidden="1">
      <c r="A817" s="95" t="s">
        <v>269</v>
      </c>
      <c r="B817" s="44" t="s">
        <v>38</v>
      </c>
      <c r="C817" s="24">
        <v>10130.7</v>
      </c>
      <c r="D817" s="24">
        <v>0</v>
      </c>
      <c r="E817" s="24">
        <v>0</v>
      </c>
      <c r="F817" s="24">
        <v>0</v>
      </c>
      <c r="G817" s="24">
        <v>0</v>
      </c>
      <c r="H817" s="11"/>
      <c r="I817" s="11"/>
      <c r="J817" s="11"/>
      <c r="K817" s="11"/>
      <c r="L817" s="10"/>
      <c r="M817" s="10"/>
    </row>
    <row r="818" spans="1:7" s="7" customFormat="1" ht="19.5" customHeight="1" hidden="1">
      <c r="A818" s="102" t="s">
        <v>179</v>
      </c>
      <c r="B818" s="94" t="s">
        <v>38</v>
      </c>
      <c r="C818" s="25">
        <v>10130.7</v>
      </c>
      <c r="D818" s="25">
        <v>0</v>
      </c>
      <c r="E818" s="25">
        <v>0</v>
      </c>
      <c r="F818" s="25">
        <v>0</v>
      </c>
      <c r="G818" s="25">
        <v>0</v>
      </c>
    </row>
    <row r="819" spans="1:11" s="7" customFormat="1" ht="23.25" customHeight="1" hidden="1">
      <c r="A819" s="96" t="s">
        <v>284</v>
      </c>
      <c r="B819" s="44" t="s">
        <v>38</v>
      </c>
      <c r="C819" s="24">
        <v>454612.6</v>
      </c>
      <c r="D819" s="24">
        <f>C819*1.0337</f>
        <v>469933.04462</v>
      </c>
      <c r="E819" s="24">
        <f>D819*0.9422</f>
        <v>442770.914640964</v>
      </c>
      <c r="F819" s="24">
        <f>E819*1.033</f>
        <v>457382.3548241158</v>
      </c>
      <c r="G819" s="24">
        <f>F819*1.04</f>
        <v>475677.6490170805</v>
      </c>
      <c r="H819" s="11"/>
      <c r="I819" s="11"/>
      <c r="J819" s="11"/>
      <c r="K819" s="11"/>
    </row>
    <row r="820" spans="1:12" s="7" customFormat="1" ht="21.75" customHeight="1" hidden="1">
      <c r="A820" s="68" t="s">
        <v>188</v>
      </c>
      <c r="B820" s="94" t="s">
        <v>38</v>
      </c>
      <c r="C820" s="25">
        <v>203457.6</v>
      </c>
      <c r="D820" s="25">
        <v>220561.44</v>
      </c>
      <c r="E820" s="25">
        <f>D820*1.05</f>
        <v>231589.51200000002</v>
      </c>
      <c r="F820" s="25">
        <f>E820*1.05</f>
        <v>243168.98760000002</v>
      </c>
      <c r="G820" s="25">
        <f>F820*1.05</f>
        <v>255327.43698000003</v>
      </c>
      <c r="H820" s="11"/>
      <c r="I820" s="11"/>
      <c r="J820" s="11"/>
      <c r="K820" s="11"/>
      <c r="L820" s="11"/>
    </row>
    <row r="821" spans="1:11" s="7" customFormat="1" ht="16.5" customHeight="1" hidden="1">
      <c r="A821" s="68" t="s">
        <v>185</v>
      </c>
      <c r="B821" s="94" t="s">
        <v>38</v>
      </c>
      <c r="C821" s="68">
        <v>171855</v>
      </c>
      <c r="D821" s="68">
        <v>169884</v>
      </c>
      <c r="E821" s="68">
        <v>172260</v>
      </c>
      <c r="F821" s="235">
        <v>174000</v>
      </c>
      <c r="G821" s="235">
        <v>174000</v>
      </c>
      <c r="H821" s="11"/>
      <c r="I821" s="11"/>
      <c r="J821" s="11"/>
      <c r="K821" s="11"/>
    </row>
    <row r="822" spans="1:11" s="7" customFormat="1" ht="17.25" customHeight="1" hidden="1">
      <c r="A822" s="68" t="s">
        <v>183</v>
      </c>
      <c r="B822" s="94" t="s">
        <v>38</v>
      </c>
      <c r="C822" s="68">
        <v>39334.8</v>
      </c>
      <c r="D822" s="236">
        <v>0</v>
      </c>
      <c r="E822" s="236">
        <v>0</v>
      </c>
      <c r="F822" s="236">
        <v>0</v>
      </c>
      <c r="G822" s="236">
        <v>0</v>
      </c>
      <c r="H822" s="11"/>
      <c r="I822" s="11"/>
      <c r="J822" s="11"/>
      <c r="K822" s="11"/>
    </row>
    <row r="823" spans="1:11" s="7" customFormat="1" ht="17.25" customHeight="1" hidden="1">
      <c r="A823" s="102" t="s">
        <v>179</v>
      </c>
      <c r="B823" s="94" t="s">
        <v>38</v>
      </c>
      <c r="C823" s="68">
        <v>0</v>
      </c>
      <c r="D823" s="236">
        <v>38160.5</v>
      </c>
      <c r="E823" s="236"/>
      <c r="F823" s="236"/>
      <c r="G823" s="236"/>
      <c r="H823" s="11"/>
      <c r="I823" s="11"/>
      <c r="J823" s="11"/>
      <c r="K823" s="11"/>
    </row>
    <row r="824" spans="1:12" s="7" customFormat="1" ht="45" customHeight="1" hidden="1">
      <c r="A824" s="97" t="s">
        <v>231</v>
      </c>
      <c r="B824" s="44" t="s">
        <v>38</v>
      </c>
      <c r="C824" s="24">
        <v>5453.4</v>
      </c>
      <c r="D824" s="24">
        <v>5507.9</v>
      </c>
      <c r="E824" s="24">
        <v>5563</v>
      </c>
      <c r="F824" s="24">
        <v>5618.6</v>
      </c>
      <c r="G824" s="24">
        <v>5618.6</v>
      </c>
      <c r="H824" s="11"/>
      <c r="I824" s="11"/>
      <c r="J824" s="11"/>
      <c r="K824" s="11"/>
      <c r="L824" s="10"/>
    </row>
    <row r="825" spans="1:11" s="7" customFormat="1" ht="62.25" customHeight="1" hidden="1">
      <c r="A825" s="97" t="s">
        <v>172</v>
      </c>
      <c r="B825" s="44" t="s">
        <v>38</v>
      </c>
      <c r="C825" s="24">
        <v>12650.56</v>
      </c>
      <c r="D825" s="24">
        <v>12866.18</v>
      </c>
      <c r="E825" s="24">
        <v>13172.51</v>
      </c>
      <c r="F825" s="24">
        <v>13490.85</v>
      </c>
      <c r="G825" s="24">
        <v>13821.65</v>
      </c>
      <c r="H825" s="11"/>
      <c r="I825" s="11"/>
      <c r="J825" s="11"/>
      <c r="K825" s="11"/>
    </row>
    <row r="826" spans="1:11" s="7" customFormat="1" ht="25.5" customHeight="1" hidden="1">
      <c r="A826" s="97" t="s">
        <v>270</v>
      </c>
      <c r="B826" s="44" t="s">
        <v>38</v>
      </c>
      <c r="C826" s="24">
        <v>32109.5</v>
      </c>
      <c r="D826" s="24">
        <f>C826*1.0089</f>
        <v>32395.27455</v>
      </c>
      <c r="E826" s="24">
        <f>D826*1.084</f>
        <v>35116.477612200004</v>
      </c>
      <c r="F826" s="24">
        <f>E826*1.075</f>
        <v>37750.213433115</v>
      </c>
      <c r="G826" s="24">
        <f>F826*1.075</f>
        <v>40581.479440598625</v>
      </c>
      <c r="H826" s="11"/>
      <c r="I826" s="11"/>
      <c r="J826" s="11"/>
      <c r="K826" s="11"/>
    </row>
    <row r="827" spans="1:11" s="7" customFormat="1" ht="54" customHeight="1" hidden="1">
      <c r="A827" s="93" t="s">
        <v>271</v>
      </c>
      <c r="B827" s="44" t="s">
        <v>38</v>
      </c>
      <c r="C827" s="25">
        <v>101366</v>
      </c>
      <c r="D827" s="25">
        <f>C827*1.1</f>
        <v>111502.6</v>
      </c>
      <c r="E827" s="25">
        <f>D827*1.084</f>
        <v>120868.81840000002</v>
      </c>
      <c r="F827" s="25">
        <f>E827*1.075</f>
        <v>129933.97978000001</v>
      </c>
      <c r="G827" s="25">
        <f>F827*1.075</f>
        <v>139679.0282635</v>
      </c>
      <c r="H827" s="11"/>
      <c r="I827" s="11"/>
      <c r="J827" s="11"/>
      <c r="K827" s="11"/>
    </row>
    <row r="828" spans="1:7" s="7" customFormat="1" ht="26.25" customHeight="1" hidden="1">
      <c r="A828" s="97" t="s">
        <v>272</v>
      </c>
      <c r="B828" s="44" t="s">
        <v>38</v>
      </c>
      <c r="C828" s="24">
        <v>18026.3</v>
      </c>
      <c r="D828" s="24">
        <f>C828*1.116</f>
        <v>20117.3508</v>
      </c>
      <c r="E828" s="24">
        <f>D828*1.084</f>
        <v>21807.208267200003</v>
      </c>
      <c r="F828" s="24">
        <f>E828*1.075</f>
        <v>23442.748887240003</v>
      </c>
      <c r="G828" s="24">
        <f>F828*1.07</f>
        <v>25083.741309346806</v>
      </c>
    </row>
    <row r="829" spans="1:11" s="7" customFormat="1" ht="42" customHeight="1" hidden="1">
      <c r="A829" s="97" t="s">
        <v>273</v>
      </c>
      <c r="B829" s="44" t="s">
        <v>38</v>
      </c>
      <c r="C829" s="24">
        <v>6553.4</v>
      </c>
      <c r="D829" s="24">
        <f>C829*1.116</f>
        <v>7313.5944</v>
      </c>
      <c r="E829" s="24">
        <f>D829*1.084</f>
        <v>7927.9363296</v>
      </c>
      <c r="F829" s="24">
        <f>E829*1.075</f>
        <v>8522.53155432</v>
      </c>
      <c r="G829" s="24">
        <f>F829*1.075</f>
        <v>9161.721420893999</v>
      </c>
      <c r="H829" s="11"/>
      <c r="I829" s="11"/>
      <c r="J829" s="11"/>
      <c r="K829" s="11"/>
    </row>
    <row r="830" spans="1:11" s="7" customFormat="1" ht="36.75" customHeight="1" hidden="1">
      <c r="A830" s="97" t="s">
        <v>274</v>
      </c>
      <c r="B830" s="44" t="s">
        <v>38</v>
      </c>
      <c r="C830" s="70"/>
      <c r="D830" s="70"/>
      <c r="E830" s="70"/>
      <c r="F830" s="24"/>
      <c r="G830" s="24"/>
      <c r="H830" s="11"/>
      <c r="I830" s="11"/>
      <c r="J830" s="11"/>
      <c r="K830" s="11"/>
    </row>
    <row r="831" spans="1:11" s="7" customFormat="1" ht="30.75" customHeight="1" hidden="1">
      <c r="A831" s="97" t="s">
        <v>275</v>
      </c>
      <c r="B831" s="131" t="s">
        <v>38</v>
      </c>
      <c r="C831" s="24">
        <v>1970</v>
      </c>
      <c r="D831" s="24">
        <f>C831*0.7</f>
        <v>1379</v>
      </c>
      <c r="E831" s="24">
        <f>D831*1.084</f>
        <v>1494.836</v>
      </c>
      <c r="F831" s="24">
        <f>E831*1.075</f>
        <v>1606.9487</v>
      </c>
      <c r="G831" s="24">
        <f>F831*1.075</f>
        <v>1727.4698525</v>
      </c>
      <c r="H831" s="11"/>
      <c r="I831" s="11"/>
      <c r="J831" s="11"/>
      <c r="K831" s="11"/>
    </row>
    <row r="832" spans="1:11" s="7" customFormat="1" ht="47.25" customHeight="1" hidden="1">
      <c r="A832" s="97" t="s">
        <v>276</v>
      </c>
      <c r="B832" s="44" t="s">
        <v>38</v>
      </c>
      <c r="C832" s="24">
        <v>10859.3</v>
      </c>
      <c r="D832" s="24">
        <v>10859.3</v>
      </c>
      <c r="E832" s="24">
        <v>10967.9</v>
      </c>
      <c r="F832" s="24">
        <v>11077.6</v>
      </c>
      <c r="G832" s="24">
        <v>11188.3</v>
      </c>
      <c r="H832" s="11"/>
      <c r="I832" s="11"/>
      <c r="J832" s="11"/>
      <c r="K832" s="11"/>
    </row>
    <row r="833" spans="1:11" s="7" customFormat="1" ht="27.75" customHeight="1" hidden="1">
      <c r="A833" s="68" t="s">
        <v>196</v>
      </c>
      <c r="B833" s="94" t="s">
        <v>38</v>
      </c>
      <c r="C833" s="25">
        <v>10859.3</v>
      </c>
      <c r="D833" s="25">
        <v>10859.3</v>
      </c>
      <c r="E833" s="25">
        <v>10967.9</v>
      </c>
      <c r="F833" s="25">
        <v>11077.6</v>
      </c>
      <c r="G833" s="25">
        <v>11188.3</v>
      </c>
      <c r="H833" s="11"/>
      <c r="I833" s="11"/>
      <c r="J833" s="11"/>
      <c r="K833" s="11"/>
    </row>
    <row r="834" spans="1:11" s="7" customFormat="1" ht="45.75" customHeight="1" hidden="1">
      <c r="A834" s="97" t="s">
        <v>277</v>
      </c>
      <c r="B834" s="44" t="s">
        <v>38</v>
      </c>
      <c r="C834" s="24">
        <v>6295.3</v>
      </c>
      <c r="D834" s="24">
        <f>C834*1.05</f>
        <v>6610.0650000000005</v>
      </c>
      <c r="E834" s="24">
        <f>D834*1.05</f>
        <v>6940.568250000001</v>
      </c>
      <c r="F834" s="24">
        <f>E834*1.04</f>
        <v>7218.190980000001</v>
      </c>
      <c r="G834" s="24">
        <f>F834*1.04</f>
        <v>7506.918619200002</v>
      </c>
      <c r="H834" s="11"/>
      <c r="I834" s="11"/>
      <c r="J834" s="11"/>
      <c r="K834" s="11"/>
    </row>
    <row r="835" spans="1:11" s="7" customFormat="1" ht="51.75" customHeight="1" hidden="1">
      <c r="A835" s="97" t="s">
        <v>278</v>
      </c>
      <c r="B835" s="44" t="s">
        <v>38</v>
      </c>
      <c r="C835" s="24"/>
      <c r="D835" s="24"/>
      <c r="E835" s="24"/>
      <c r="F835" s="24"/>
      <c r="G835" s="24"/>
      <c r="H835" s="11"/>
      <c r="I835" s="11"/>
      <c r="J835" s="11"/>
      <c r="K835" s="11"/>
    </row>
    <row r="836" spans="1:11" s="7" customFormat="1" ht="54.75" customHeight="1" hidden="1">
      <c r="A836" s="97" t="s">
        <v>279</v>
      </c>
      <c r="B836" s="44" t="s">
        <v>38</v>
      </c>
      <c r="C836" s="24">
        <v>35068.7</v>
      </c>
      <c r="D836" s="24">
        <f>C836*1.056</f>
        <v>37032.5472</v>
      </c>
      <c r="E836" s="24">
        <f>D836*1.056</f>
        <v>39106.3698432</v>
      </c>
      <c r="F836" s="24">
        <f>E836*1.04</f>
        <v>40670.624636928005</v>
      </c>
      <c r="G836" s="24">
        <f>F836*1.04</f>
        <v>42297.449622405125</v>
      </c>
      <c r="H836" s="11"/>
      <c r="I836" s="11"/>
      <c r="J836" s="11"/>
      <c r="K836" s="11"/>
    </row>
    <row r="837" spans="1:11" s="7" customFormat="1" ht="28.5" customHeight="1" hidden="1">
      <c r="A837" s="97" t="s">
        <v>280</v>
      </c>
      <c r="B837" s="131" t="s">
        <v>38</v>
      </c>
      <c r="C837" s="24">
        <v>348328</v>
      </c>
      <c r="D837" s="24">
        <f>C837*1.041</f>
        <v>362609.448</v>
      </c>
      <c r="E837" s="24">
        <f>D837*1.04</f>
        <v>377113.82592</v>
      </c>
      <c r="F837" s="24">
        <f>E837*1.04</f>
        <v>392198.3789568</v>
      </c>
      <c r="G837" s="24">
        <f>F837*1.04</f>
        <v>407886.314115072</v>
      </c>
      <c r="H837" s="11"/>
      <c r="I837" s="11"/>
      <c r="J837" s="11"/>
      <c r="K837" s="11"/>
    </row>
    <row r="838" spans="1:11" s="7" customFormat="1" ht="51" customHeight="1" hidden="1">
      <c r="A838" s="97" t="s">
        <v>285</v>
      </c>
      <c r="B838" s="44" t="s">
        <v>38</v>
      </c>
      <c r="C838" s="24">
        <v>63412.9</v>
      </c>
      <c r="D838" s="24">
        <f>C838*1.06</f>
        <v>67217.674</v>
      </c>
      <c r="E838" s="24">
        <f>D838*1.052</f>
        <v>70712.993048</v>
      </c>
      <c r="F838" s="24">
        <f>E838*1.04</f>
        <v>73541.51276992001</v>
      </c>
      <c r="G838" s="24">
        <f>F838*1.05</f>
        <v>77218.588408416</v>
      </c>
      <c r="H838" s="11"/>
      <c r="I838" s="11"/>
      <c r="J838" s="11"/>
      <c r="K838" s="11"/>
    </row>
    <row r="839" spans="1:13" s="7" customFormat="1" ht="51" customHeight="1" hidden="1">
      <c r="A839" s="97" t="s">
        <v>281</v>
      </c>
      <c r="B839" s="44" t="s">
        <v>38</v>
      </c>
      <c r="C839" s="24">
        <v>42786.4</v>
      </c>
      <c r="D839" s="24">
        <f>C839*1.05</f>
        <v>44925.72</v>
      </c>
      <c r="E839" s="24">
        <f>D839*1.056</f>
        <v>47441.560320000004</v>
      </c>
      <c r="F839" s="24">
        <f>E839*1.04</f>
        <v>49339.22273280001</v>
      </c>
      <c r="G839" s="24">
        <f>F839*1.04</f>
        <v>51312.79164211201</v>
      </c>
      <c r="H839" s="11"/>
      <c r="I839" s="11"/>
      <c r="J839" s="11"/>
      <c r="K839" s="11"/>
      <c r="L839" s="11"/>
      <c r="M839" s="11"/>
    </row>
    <row r="840" spans="1:7" s="7" customFormat="1" ht="32.25" customHeight="1" hidden="1">
      <c r="A840" s="93" t="s">
        <v>282</v>
      </c>
      <c r="B840" s="44" t="s">
        <v>38</v>
      </c>
      <c r="C840" s="24"/>
      <c r="D840" s="24"/>
      <c r="E840" s="24"/>
      <c r="F840" s="24"/>
      <c r="G840" s="24"/>
    </row>
    <row r="841" spans="1:7" s="7" customFormat="1" ht="12.75" customHeight="1">
      <c r="A841" s="20"/>
      <c r="B841" s="8"/>
      <c r="C841" s="24"/>
      <c r="D841" s="24"/>
      <c r="E841" s="24"/>
      <c r="F841" s="24"/>
      <c r="G841" s="24"/>
    </row>
    <row r="842" spans="1:12" s="7" customFormat="1" ht="33" customHeight="1">
      <c r="A842" s="88" t="s">
        <v>286</v>
      </c>
      <c r="B842" s="44" t="s">
        <v>7</v>
      </c>
      <c r="C842" s="24">
        <f>C797/12*1000/C749</f>
        <v>39961.39635757783</v>
      </c>
      <c r="D842" s="24">
        <f>D797/12*1000/D749</f>
        <v>42573.687013549905</v>
      </c>
      <c r="E842" s="24">
        <f>E797/12*1000/E749</f>
        <v>45066.12718741623</v>
      </c>
      <c r="F842" s="24">
        <f>F797/12*1000/F749</f>
        <v>47583.22291702738</v>
      </c>
      <c r="G842" s="24">
        <f>G797/12*1000/G749</f>
        <v>50284.497418656865</v>
      </c>
      <c r="H842" s="263"/>
      <c r="I842" s="263"/>
      <c r="J842" s="263"/>
      <c r="K842" s="263"/>
      <c r="L842" s="11"/>
    </row>
    <row r="843" spans="1:12" s="7" customFormat="1" ht="51" customHeight="1" hidden="1">
      <c r="A843" s="20" t="s">
        <v>90</v>
      </c>
      <c r="B843" s="131"/>
      <c r="C843" s="24"/>
      <c r="D843" s="24"/>
      <c r="E843" s="24"/>
      <c r="F843" s="24"/>
      <c r="G843" s="24"/>
      <c r="H843" s="11"/>
      <c r="I843" s="11"/>
      <c r="J843" s="11"/>
      <c r="K843" s="11"/>
      <c r="L843" s="11"/>
    </row>
    <row r="844" spans="1:12" ht="18.75" customHeight="1" hidden="1">
      <c r="A844" s="20"/>
      <c r="B844" s="131"/>
      <c r="C844" s="24"/>
      <c r="D844" s="24"/>
      <c r="E844" s="24"/>
      <c r="F844" s="24"/>
      <c r="G844" s="24"/>
      <c r="H844" s="11"/>
      <c r="I844" s="11"/>
      <c r="J844" s="11"/>
      <c r="K844" s="11"/>
      <c r="L844" s="11"/>
    </row>
    <row r="845" spans="1:12" ht="36" customHeight="1" hidden="1">
      <c r="A845" s="93" t="s">
        <v>268</v>
      </c>
      <c r="B845" s="44" t="s">
        <v>7</v>
      </c>
      <c r="C845" s="24">
        <f>C800/12*1000/C752</f>
        <v>44058.970207253886</v>
      </c>
      <c r="D845" s="24">
        <f>D800/12*1000/D752</f>
        <v>47102.06280637254</v>
      </c>
      <c r="E845" s="24">
        <f>E800/12*1000/E752</f>
        <v>49980.708102702694</v>
      </c>
      <c r="F845" s="24">
        <f>F800/12*1000/F752</f>
        <v>53163.908889561535</v>
      </c>
      <c r="G845" s="24">
        <f>G800/12*1000/G752</f>
        <v>56519.05486744093</v>
      </c>
      <c r="H845" s="11"/>
      <c r="I845" s="11"/>
      <c r="J845" s="11"/>
      <c r="K845" s="11"/>
      <c r="L845" s="11"/>
    </row>
    <row r="846" spans="1:11" ht="23.25" customHeight="1" hidden="1">
      <c r="A846" s="95" t="s">
        <v>269</v>
      </c>
      <c r="B846" s="131" t="s">
        <v>7</v>
      </c>
      <c r="C846" s="24">
        <f>C817/12*1000/C769</f>
        <v>30150.89285714286</v>
      </c>
      <c r="D846" s="24"/>
      <c r="E846" s="24"/>
      <c r="F846" s="24"/>
      <c r="G846" s="24"/>
      <c r="H846" s="11"/>
      <c r="I846" s="11"/>
      <c r="J846" s="11"/>
      <c r="K846" s="11"/>
    </row>
    <row r="847" spans="1:11" ht="24" customHeight="1" hidden="1">
      <c r="A847" s="96" t="s">
        <v>284</v>
      </c>
      <c r="B847" s="131" t="s">
        <v>7</v>
      </c>
      <c r="C847" s="24">
        <f>C819/12*1000/C771</f>
        <v>48445.50298380221</v>
      </c>
      <c r="D847" s="24">
        <f>D819/12*1000/D771</f>
        <v>50465.31836554983</v>
      </c>
      <c r="E847" s="24">
        <f>E819/12*1000/E771</f>
        <v>53474.748145043966</v>
      </c>
      <c r="F847" s="24">
        <f>F819/12*1000/F771</f>
        <v>55239.414833830415</v>
      </c>
      <c r="G847" s="24">
        <f>G819/12*1000/G771</f>
        <v>57448.99142718364</v>
      </c>
      <c r="H847" s="11"/>
      <c r="I847" s="11"/>
      <c r="J847" s="11"/>
      <c r="K847" s="11"/>
    </row>
    <row r="848" spans="1:11" ht="15.75" hidden="1">
      <c r="A848" s="68" t="s">
        <v>188</v>
      </c>
      <c r="B848" s="89" t="s">
        <v>7</v>
      </c>
      <c r="C848" s="25"/>
      <c r="D848" s="25"/>
      <c r="E848" s="25"/>
      <c r="F848" s="25"/>
      <c r="G848" s="25"/>
      <c r="H848" s="11"/>
      <c r="I848" s="11"/>
      <c r="J848" s="11"/>
      <c r="K848" s="11"/>
    </row>
    <row r="849" spans="1:11" ht="20.25" customHeight="1" hidden="1">
      <c r="A849" s="68" t="s">
        <v>185</v>
      </c>
      <c r="B849" s="89" t="s">
        <v>7</v>
      </c>
      <c r="C849" s="68">
        <v>46999</v>
      </c>
      <c r="D849" s="68">
        <v>48000</v>
      </c>
      <c r="E849" s="68">
        <v>48500</v>
      </c>
      <c r="F849" s="68">
        <v>49500</v>
      </c>
      <c r="G849" s="68">
        <v>50000</v>
      </c>
      <c r="H849" s="11"/>
      <c r="I849" s="11"/>
      <c r="J849" s="11"/>
      <c r="K849" s="11"/>
    </row>
    <row r="850" spans="1:11" ht="17.25" customHeight="1" hidden="1">
      <c r="A850" s="68" t="s">
        <v>183</v>
      </c>
      <c r="B850" s="89" t="s">
        <v>7</v>
      </c>
      <c r="C850" s="103"/>
      <c r="D850" s="90"/>
      <c r="E850" s="90"/>
      <c r="F850" s="104"/>
      <c r="G850" s="104"/>
      <c r="H850" s="11"/>
      <c r="I850" s="11"/>
      <c r="J850" s="11"/>
      <c r="K850" s="11"/>
    </row>
    <row r="851" spans="1:11" ht="46.5" customHeight="1" hidden="1">
      <c r="A851" s="97" t="s">
        <v>231</v>
      </c>
      <c r="B851" s="44" t="s">
        <v>7</v>
      </c>
      <c r="C851" s="24">
        <f aca="true" t="shared" si="5" ref="C851:G854">C824/12*1000/C776</f>
        <v>23918.42105263158</v>
      </c>
      <c r="D851" s="24">
        <f t="shared" si="5"/>
        <v>24157.456140350874</v>
      </c>
      <c r="E851" s="24">
        <f t="shared" si="5"/>
        <v>24399.122807017542</v>
      </c>
      <c r="F851" s="24">
        <f t="shared" si="5"/>
        <v>24642.98245614035</v>
      </c>
      <c r="G851" s="24">
        <f t="shared" si="5"/>
        <v>24642.98245614035</v>
      </c>
      <c r="H851" s="11"/>
      <c r="I851" s="11"/>
      <c r="J851" s="11"/>
      <c r="K851" s="11"/>
    </row>
    <row r="852" spans="1:11" ht="62.25" customHeight="1" hidden="1">
      <c r="A852" s="97" t="s">
        <v>172</v>
      </c>
      <c r="B852" s="44" t="s">
        <v>7</v>
      </c>
      <c r="C852" s="24">
        <f t="shared" si="5"/>
        <v>22917.681159420288</v>
      </c>
      <c r="D852" s="24">
        <f t="shared" si="5"/>
        <v>23826.259259259255</v>
      </c>
      <c r="E852" s="24">
        <f t="shared" si="5"/>
        <v>23863.24275362319</v>
      </c>
      <c r="F852" s="24">
        <f t="shared" si="5"/>
        <v>24439.945652173912</v>
      </c>
      <c r="G852" s="24">
        <f t="shared" si="5"/>
        <v>25039.22101449275</v>
      </c>
      <c r="H852" s="11"/>
      <c r="I852" s="11"/>
      <c r="J852" s="11"/>
      <c r="K852" s="11"/>
    </row>
    <row r="853" spans="1:11" ht="47.25" customHeight="1" hidden="1">
      <c r="A853" s="98" t="s">
        <v>193</v>
      </c>
      <c r="B853" s="94" t="s">
        <v>7</v>
      </c>
      <c r="C853" s="24">
        <f t="shared" si="5"/>
        <v>95563.98809523809</v>
      </c>
      <c r="D853" s="24">
        <f t="shared" si="5"/>
        <v>96414.50758928571</v>
      </c>
      <c r="E853" s="24">
        <f t="shared" si="5"/>
        <v>104513.32622678574</v>
      </c>
      <c r="F853" s="24">
        <f t="shared" si="5"/>
        <v>112351.82569379464</v>
      </c>
      <c r="G853" s="24">
        <f t="shared" si="5"/>
        <v>120778.21262082925</v>
      </c>
      <c r="H853" s="11"/>
      <c r="I853" s="11"/>
      <c r="J853" s="11"/>
      <c r="K853" s="11"/>
    </row>
    <row r="854" spans="1:11" ht="27" customHeight="1" hidden="1">
      <c r="A854" s="98" t="s">
        <v>195</v>
      </c>
      <c r="B854" s="94" t="s">
        <v>7</v>
      </c>
      <c r="C854" s="24">
        <f t="shared" si="5"/>
        <v>469287.037037037</v>
      </c>
      <c r="D854" s="24">
        <f t="shared" si="5"/>
        <v>546581.3725490196</v>
      </c>
      <c r="E854" s="24">
        <f t="shared" si="5"/>
        <v>559577.8629629631</v>
      </c>
      <c r="F854" s="24">
        <f t="shared" si="5"/>
        <v>601546.2026851852</v>
      </c>
      <c r="G854" s="24">
        <f t="shared" si="5"/>
        <v>646662.167886574</v>
      </c>
      <c r="H854" s="11"/>
      <c r="I854" s="11"/>
      <c r="J854" s="11"/>
      <c r="K854" s="11"/>
    </row>
    <row r="855" spans="1:11" ht="17.25" customHeight="1" hidden="1">
      <c r="A855" s="97" t="s">
        <v>270</v>
      </c>
      <c r="B855" s="131" t="s">
        <v>7</v>
      </c>
      <c r="C855" s="24">
        <f aca="true" t="shared" si="6" ref="C855:G856">C826/12*1000/C780</f>
        <v>41809.244791666664</v>
      </c>
      <c r="D855" s="24">
        <f t="shared" si="6"/>
        <v>48207.25379464286</v>
      </c>
      <c r="E855" s="24">
        <f t="shared" si="6"/>
        <v>52256.66311339287</v>
      </c>
      <c r="F855" s="24">
        <f t="shared" si="6"/>
        <v>56175.91284689732</v>
      </c>
      <c r="G855" s="24">
        <f t="shared" si="6"/>
        <v>60389.10631041462</v>
      </c>
      <c r="H855" s="11"/>
      <c r="I855" s="11"/>
      <c r="J855" s="11"/>
      <c r="K855" s="11"/>
    </row>
    <row r="856" spans="1:11" ht="43.5" customHeight="1" hidden="1">
      <c r="A856" s="93" t="s">
        <v>271</v>
      </c>
      <c r="B856" s="131" t="s">
        <v>7</v>
      </c>
      <c r="C856" s="24">
        <f t="shared" si="6"/>
        <v>30716.969696969696</v>
      </c>
      <c r="D856" s="24">
        <f t="shared" si="6"/>
        <v>33788.66666666667</v>
      </c>
      <c r="E856" s="24">
        <f t="shared" si="6"/>
        <v>36626.91466666667</v>
      </c>
      <c r="F856" s="24">
        <f t="shared" si="6"/>
        <v>39373.933266666674</v>
      </c>
      <c r="G856" s="24">
        <f t="shared" si="6"/>
        <v>42326.97826166666</v>
      </c>
      <c r="H856" s="11"/>
      <c r="I856" s="11"/>
      <c r="J856" s="11"/>
      <c r="K856" s="11"/>
    </row>
    <row r="857" spans="1:11" ht="27" customHeight="1" hidden="1">
      <c r="A857" s="97" t="s">
        <v>272</v>
      </c>
      <c r="B857" s="131" t="s">
        <v>7</v>
      </c>
      <c r="C857" s="24">
        <f aca="true" t="shared" si="7" ref="C857:G858">C828/12*1000/C784</f>
        <v>23471.744791666664</v>
      </c>
      <c r="D857" s="24">
        <f t="shared" si="7"/>
        <v>26194.4671875</v>
      </c>
      <c r="E857" s="24">
        <f t="shared" si="7"/>
        <v>28394.802431250002</v>
      </c>
      <c r="F857" s="24">
        <f t="shared" si="7"/>
        <v>30524.412613593755</v>
      </c>
      <c r="G857" s="24">
        <f t="shared" si="7"/>
        <v>32661.12149654532</v>
      </c>
      <c r="H857" s="11"/>
      <c r="I857" s="11"/>
      <c r="J857" s="11"/>
      <c r="K857" s="11"/>
    </row>
    <row r="858" spans="1:11" ht="40.5" customHeight="1" hidden="1">
      <c r="A858" s="97" t="s">
        <v>273</v>
      </c>
      <c r="B858" s="44" t="s">
        <v>7</v>
      </c>
      <c r="C858" s="24">
        <f t="shared" si="7"/>
        <v>30339.814814814814</v>
      </c>
      <c r="D858" s="24">
        <f t="shared" si="7"/>
        <v>33859.23333333333</v>
      </c>
      <c r="E858" s="24">
        <f t="shared" si="7"/>
        <v>36703.40893333333</v>
      </c>
      <c r="F858" s="24">
        <f t="shared" si="7"/>
        <v>39456.16460333333</v>
      </c>
      <c r="G858" s="24">
        <f t="shared" si="7"/>
        <v>42415.376948583325</v>
      </c>
      <c r="H858" s="11"/>
      <c r="I858" s="11"/>
      <c r="J858" s="11"/>
      <c r="K858" s="11"/>
    </row>
    <row r="859" spans="1:11" ht="32.25" customHeight="1" hidden="1">
      <c r="A859" s="97" t="s">
        <v>274</v>
      </c>
      <c r="B859" s="44" t="s">
        <v>7</v>
      </c>
      <c r="C859" s="24"/>
      <c r="D859" s="24"/>
      <c r="E859" s="24"/>
      <c r="F859" s="24"/>
      <c r="G859" s="24"/>
      <c r="H859" s="11"/>
      <c r="I859" s="11"/>
      <c r="J859" s="11"/>
      <c r="K859" s="11"/>
    </row>
    <row r="860" spans="1:11" ht="33" customHeight="1" hidden="1">
      <c r="A860" s="97" t="s">
        <v>275</v>
      </c>
      <c r="B860" s="44" t="s">
        <v>7</v>
      </c>
      <c r="C860" s="24">
        <f aca="true" t="shared" si="8" ref="C860:G861">C831/12*1000/C787</f>
        <v>32833.33333333333</v>
      </c>
      <c r="D860" s="24">
        <f t="shared" si="8"/>
        <v>38305.555555555555</v>
      </c>
      <c r="E860" s="24">
        <f t="shared" si="8"/>
        <v>41523.22222222222</v>
      </c>
      <c r="F860" s="24">
        <f t="shared" si="8"/>
        <v>44637.46388888889</v>
      </c>
      <c r="G860" s="24">
        <f t="shared" si="8"/>
        <v>47985.273680555554</v>
      </c>
      <c r="H860" s="11"/>
      <c r="I860" s="11"/>
      <c r="J860" s="11"/>
      <c r="K860" s="11"/>
    </row>
    <row r="861" spans="1:11" ht="41.25" customHeight="1" hidden="1">
      <c r="A861" s="97" t="s">
        <v>276</v>
      </c>
      <c r="B861" s="44" t="s">
        <v>7</v>
      </c>
      <c r="C861" s="24">
        <f t="shared" si="8"/>
        <v>18852.951388888887</v>
      </c>
      <c r="D861" s="24">
        <f t="shared" si="8"/>
        <v>18852.951388888887</v>
      </c>
      <c r="E861" s="24">
        <f t="shared" si="8"/>
        <v>19041.493055555555</v>
      </c>
      <c r="F861" s="24">
        <f t="shared" si="8"/>
        <v>19231.944444444445</v>
      </c>
      <c r="G861" s="24">
        <f t="shared" si="8"/>
        <v>19424.13194444444</v>
      </c>
      <c r="H861" s="11"/>
      <c r="I861" s="11"/>
      <c r="J861" s="11"/>
      <c r="K861" s="11"/>
    </row>
    <row r="862" spans="1:11" ht="40.5" customHeight="1" hidden="1">
      <c r="A862" s="97" t="s">
        <v>277</v>
      </c>
      <c r="B862" s="44" t="s">
        <v>7</v>
      </c>
      <c r="C862" s="24">
        <f>C834/12*1000/C790</f>
        <v>29144.90740740741</v>
      </c>
      <c r="D862" s="24">
        <f>D834/12*1000/D790</f>
        <v>30602.152777777777</v>
      </c>
      <c r="E862" s="24">
        <f>E834/12*1000/E790</f>
        <v>32132.26041666667</v>
      </c>
      <c r="F862" s="24">
        <f>F834/12*1000/F790</f>
        <v>33417.550833333335</v>
      </c>
      <c r="G862" s="24">
        <f>G834/12*1000/G790</f>
        <v>34754.25286666668</v>
      </c>
      <c r="H862" s="11"/>
      <c r="I862" s="11"/>
      <c r="J862" s="11"/>
      <c r="K862" s="11"/>
    </row>
    <row r="863" spans="1:11" ht="46.5" customHeight="1" hidden="1">
      <c r="A863" s="97" t="s">
        <v>278</v>
      </c>
      <c r="B863" s="44" t="s">
        <v>7</v>
      </c>
      <c r="C863" s="24"/>
      <c r="D863" s="24"/>
      <c r="E863" s="24"/>
      <c r="F863" s="24"/>
      <c r="G863" s="24"/>
      <c r="H863" s="11"/>
      <c r="I863" s="11"/>
      <c r="J863" s="11"/>
      <c r="K863" s="11"/>
    </row>
    <row r="864" spans="1:11" ht="48.75" customHeight="1" hidden="1">
      <c r="A864" s="97" t="s">
        <v>279</v>
      </c>
      <c r="B864" s="44" t="s">
        <v>7</v>
      </c>
      <c r="C864" s="24">
        <f aca="true" t="shared" si="9" ref="C864:G867">C836/12*1000/C792</f>
        <v>32835.86142322097</v>
      </c>
      <c r="D864" s="24">
        <f t="shared" si="9"/>
        <v>34674.66966292135</v>
      </c>
      <c r="E864" s="24">
        <f t="shared" si="9"/>
        <v>36616.45116404494</v>
      </c>
      <c r="F864" s="24">
        <f t="shared" si="9"/>
        <v>38081.109210606744</v>
      </c>
      <c r="G864" s="24">
        <f t="shared" si="9"/>
        <v>39604.35357903101</v>
      </c>
      <c r="H864" s="11"/>
      <c r="I864" s="11"/>
      <c r="J864" s="11"/>
      <c r="K864" s="11"/>
    </row>
    <row r="865" spans="1:11" ht="32.25" customHeight="1" hidden="1">
      <c r="A865" s="97" t="s">
        <v>280</v>
      </c>
      <c r="B865" s="131" t="s">
        <v>7</v>
      </c>
      <c r="C865" s="24">
        <f t="shared" si="9"/>
        <v>31414.862914862915</v>
      </c>
      <c r="D865" s="24">
        <f t="shared" si="9"/>
        <v>32456.986036519866</v>
      </c>
      <c r="E865" s="24">
        <f t="shared" si="9"/>
        <v>33900.91926645091</v>
      </c>
      <c r="F865" s="24">
        <f t="shared" si="9"/>
        <v>35256.956037108954</v>
      </c>
      <c r="G865" s="24">
        <f t="shared" si="9"/>
        <v>36667.234278593314</v>
      </c>
      <c r="H865" s="11"/>
      <c r="I865" s="11"/>
      <c r="J865" s="11"/>
      <c r="K865" s="11"/>
    </row>
    <row r="866" spans="1:11" ht="48.75" customHeight="1" hidden="1">
      <c r="A866" s="97" t="s">
        <v>285</v>
      </c>
      <c r="B866" s="44" t="s">
        <v>7</v>
      </c>
      <c r="C866" s="24">
        <f t="shared" si="9"/>
        <v>29687.687265917608</v>
      </c>
      <c r="D866" s="24">
        <f t="shared" si="9"/>
        <v>31293.14432029795</v>
      </c>
      <c r="E866" s="24">
        <f t="shared" si="9"/>
        <v>32920.38782495345</v>
      </c>
      <c r="F866" s="24">
        <f t="shared" si="9"/>
        <v>34237.20333795159</v>
      </c>
      <c r="G866" s="24">
        <f t="shared" si="9"/>
        <v>35949.06350484917</v>
      </c>
      <c r="H866" s="11"/>
      <c r="I866" s="11"/>
      <c r="J866" s="11"/>
      <c r="K866" s="11"/>
    </row>
    <row r="867" spans="1:11" ht="52.5" customHeight="1" hidden="1">
      <c r="A867" s="97" t="s">
        <v>281</v>
      </c>
      <c r="B867" s="44" t="s">
        <v>7</v>
      </c>
      <c r="C867" s="24">
        <f t="shared" si="9"/>
        <v>22855.982905982906</v>
      </c>
      <c r="D867" s="24">
        <f t="shared" si="9"/>
        <v>23998.78205128205</v>
      </c>
      <c r="E867" s="24">
        <f t="shared" si="9"/>
        <v>25342.71384615385</v>
      </c>
      <c r="F867" s="24">
        <f t="shared" si="9"/>
        <v>26356.422400000003</v>
      </c>
      <c r="G867" s="24">
        <f t="shared" si="9"/>
        <v>27410.679296000002</v>
      </c>
      <c r="H867" s="11"/>
      <c r="I867" s="11"/>
      <c r="J867" s="11"/>
      <c r="K867" s="11"/>
    </row>
    <row r="868" spans="1:7" ht="29.25" hidden="1">
      <c r="A868" s="93" t="s">
        <v>282</v>
      </c>
      <c r="B868" s="44" t="s">
        <v>7</v>
      </c>
      <c r="C868" s="24">
        <f>C841/12*1000/C793</f>
        <v>0</v>
      </c>
      <c r="D868" s="24">
        <f>D841/12*1000/D793</f>
        <v>0</v>
      </c>
      <c r="E868" s="24">
        <f>E841/12*1000/E793</f>
        <v>0</v>
      </c>
      <c r="F868" s="24">
        <f>F841/12*1000/F793</f>
        <v>0</v>
      </c>
      <c r="G868" s="24">
        <f>G841/12*1000/G793</f>
        <v>0</v>
      </c>
    </row>
    <row r="869" spans="1:7" ht="33" customHeight="1">
      <c r="A869" s="272" t="s">
        <v>39</v>
      </c>
      <c r="B869" s="273"/>
      <c r="C869" s="273"/>
      <c r="D869" s="273"/>
      <c r="E869" s="273"/>
      <c r="F869" s="273"/>
      <c r="G869" s="274"/>
    </row>
    <row r="870" spans="1:7" ht="31.5" customHeight="1">
      <c r="A870" s="88" t="s">
        <v>287</v>
      </c>
      <c r="B870" s="20"/>
      <c r="C870" s="63"/>
      <c r="D870" s="63"/>
      <c r="E870" s="63"/>
      <c r="F870" s="63"/>
      <c r="G870" s="63"/>
    </row>
    <row r="871" spans="1:11" ht="26.25" customHeight="1">
      <c r="A871" s="20" t="s">
        <v>85</v>
      </c>
      <c r="B871" s="131" t="s">
        <v>38</v>
      </c>
      <c r="C871" s="105">
        <v>952658.9</v>
      </c>
      <c r="D871" s="105">
        <f>C871*1.056</f>
        <v>1006007.7984000001</v>
      </c>
      <c r="E871" s="105">
        <f>D871*1.035*1.055</f>
        <v>1098485.06526792</v>
      </c>
      <c r="F871" s="105">
        <f>E871*1.035*1.043</f>
        <v>1185820.1203820459</v>
      </c>
      <c r="G871" s="105">
        <f>F871*1.036*1.043</f>
        <v>1281335.5594385788</v>
      </c>
      <c r="H871" s="263"/>
      <c r="I871" s="263"/>
      <c r="J871" s="263"/>
      <c r="K871" s="263"/>
    </row>
    <row r="872" spans="1:7" ht="19.5" customHeight="1" hidden="1">
      <c r="A872" s="20" t="s">
        <v>91</v>
      </c>
      <c r="B872" s="8" t="s">
        <v>13</v>
      </c>
      <c r="C872" s="106"/>
      <c r="D872" s="106"/>
      <c r="E872" s="106"/>
      <c r="F872" s="106"/>
      <c r="G872" s="106"/>
    </row>
    <row r="873" spans="1:7" ht="19.5" customHeight="1" hidden="1">
      <c r="A873" s="110" t="s">
        <v>197</v>
      </c>
      <c r="B873" s="38"/>
      <c r="C873" s="237">
        <v>194486</v>
      </c>
      <c r="D873" s="237">
        <v>198000</v>
      </c>
      <c r="E873" s="237">
        <v>205000</v>
      </c>
      <c r="F873" s="237">
        <v>210000</v>
      </c>
      <c r="G873" s="237">
        <v>215000</v>
      </c>
    </row>
    <row r="874" spans="1:7" ht="31.5" customHeight="1" hidden="1">
      <c r="A874" s="107" t="s">
        <v>221</v>
      </c>
      <c r="B874" s="8"/>
      <c r="C874" s="106"/>
      <c r="D874" s="106"/>
      <c r="E874" s="106"/>
      <c r="F874" s="106"/>
      <c r="G874" s="106"/>
    </row>
    <row r="875" spans="1:12" ht="31.5" customHeight="1">
      <c r="A875" s="88" t="s">
        <v>288</v>
      </c>
      <c r="B875" s="131" t="s">
        <v>38</v>
      </c>
      <c r="C875" s="105">
        <v>23636.6</v>
      </c>
      <c r="D875" s="105">
        <f>C875*1.19</f>
        <v>28127.553999999996</v>
      </c>
      <c r="E875" s="105">
        <f>D875*1.084</f>
        <v>30490.268536</v>
      </c>
      <c r="F875" s="105">
        <f>E875*1.071</f>
        <v>32655.077602055997</v>
      </c>
      <c r="G875" s="105">
        <f>F875*1.068</f>
        <v>34875.622878995804</v>
      </c>
      <c r="H875" s="263"/>
      <c r="I875" s="263"/>
      <c r="J875" s="263"/>
      <c r="K875" s="263"/>
      <c r="L875" s="11"/>
    </row>
    <row r="876" spans="1:7" ht="24.75" customHeight="1" hidden="1">
      <c r="A876" s="20" t="s">
        <v>85</v>
      </c>
      <c r="B876" s="131" t="s">
        <v>38</v>
      </c>
      <c r="C876" s="106"/>
      <c r="D876" s="106"/>
      <c r="E876" s="106"/>
      <c r="F876" s="106"/>
      <c r="G876" s="106"/>
    </row>
    <row r="877" spans="1:12" ht="21" customHeight="1" hidden="1">
      <c r="A877" s="20" t="s">
        <v>91</v>
      </c>
      <c r="B877" s="8" t="s">
        <v>13</v>
      </c>
      <c r="C877" s="106"/>
      <c r="D877" s="106"/>
      <c r="E877" s="106"/>
      <c r="F877" s="106"/>
      <c r="G877" s="106"/>
      <c r="H877" s="11"/>
      <c r="I877" s="11"/>
      <c r="J877" s="11"/>
      <c r="K877" s="11"/>
      <c r="L877" s="11"/>
    </row>
    <row r="878" spans="1:7" ht="32.25" customHeight="1" hidden="1">
      <c r="A878" s="68" t="s">
        <v>222</v>
      </c>
      <c r="B878" s="89" t="s">
        <v>38</v>
      </c>
      <c r="C878" s="53"/>
      <c r="D878" s="53"/>
      <c r="E878" s="53"/>
      <c r="F878" s="53"/>
      <c r="G878" s="53"/>
    </row>
    <row r="879" spans="1:7" ht="21.75" customHeight="1" hidden="1">
      <c r="A879" s="68" t="s">
        <v>188</v>
      </c>
      <c r="B879" s="89" t="s">
        <v>38</v>
      </c>
      <c r="C879" s="53">
        <v>10170</v>
      </c>
      <c r="D879" s="53">
        <v>11650</v>
      </c>
      <c r="E879" s="53">
        <v>12349</v>
      </c>
      <c r="F879" s="53">
        <v>13090</v>
      </c>
      <c r="G879" s="53">
        <v>13875</v>
      </c>
    </row>
    <row r="880" spans="1:12" ht="49.5" customHeight="1">
      <c r="A880" s="88" t="s">
        <v>289</v>
      </c>
      <c r="B880" s="88"/>
      <c r="C880" s="63"/>
      <c r="D880" s="63"/>
      <c r="E880" s="63"/>
      <c r="F880" s="63"/>
      <c r="G880" s="63"/>
      <c r="L880" s="11"/>
    </row>
    <row r="881" spans="1:11" ht="24.75" customHeight="1">
      <c r="A881" s="20" t="s">
        <v>85</v>
      </c>
      <c r="B881" s="131" t="s">
        <v>38</v>
      </c>
      <c r="C881" s="105">
        <f>C884+C888+C894+C898+C902+C909+C920+C923+C926+C929+C932+C935+C938+C941+C944+C947+C951</f>
        <v>184986.02</v>
      </c>
      <c r="D881" s="105">
        <f>D884+D888+D894+D898+D902+D909+D920+D923+D926+D929+D932+D935+D938+D941+D944+D947+D951</f>
        <v>199129.15</v>
      </c>
      <c r="E881" s="105">
        <f>E884+E888+E894+E898+E902+E909+E920+E923+E926+E929+E932+E935+E938+E941+E944+E947+E951</f>
        <v>212369.57</v>
      </c>
      <c r="F881" s="105">
        <f>F884+F888+F894+F898+F902+F909+F920+F923+F926+F929+F932+F935+F938+F941+F944+F947+F951</f>
        <v>220862.59</v>
      </c>
      <c r="G881" s="105">
        <f>G884+G888+G894+G898+G902+G909+G920+G923+G926+G929+G932+G935+G938+G941+G944+G947+G951</f>
        <v>229700.06</v>
      </c>
      <c r="H881" s="11"/>
      <c r="I881" s="11"/>
      <c r="J881" s="11"/>
      <c r="K881" s="11"/>
    </row>
    <row r="882" spans="1:7" ht="18.75" customHeight="1" hidden="1">
      <c r="A882" s="20" t="s">
        <v>16</v>
      </c>
      <c r="B882" s="131"/>
      <c r="C882" s="106"/>
      <c r="D882" s="106"/>
      <c r="E882" s="106"/>
      <c r="F882" s="106"/>
      <c r="G882" s="106"/>
    </row>
    <row r="883" spans="1:8" ht="15.75" hidden="1">
      <c r="A883" s="88" t="s">
        <v>17</v>
      </c>
      <c r="B883" s="131"/>
      <c r="C883" s="106"/>
      <c r="D883" s="106"/>
      <c r="E883" s="106"/>
      <c r="F883" s="106"/>
      <c r="G883" s="106"/>
      <c r="H883" s="11"/>
    </row>
    <row r="884" spans="1:8" ht="16.5" customHeight="1" hidden="1">
      <c r="A884" s="20" t="s">
        <v>85</v>
      </c>
      <c r="B884" s="8" t="s">
        <v>13</v>
      </c>
      <c r="C884" s="106">
        <v>0</v>
      </c>
      <c r="D884" s="106">
        <v>0</v>
      </c>
      <c r="E884" s="106">
        <v>0</v>
      </c>
      <c r="F884" s="106">
        <v>0</v>
      </c>
      <c r="G884" s="106">
        <v>0</v>
      </c>
      <c r="H884" s="11"/>
    </row>
    <row r="885" spans="1:7" ht="28.5" hidden="1">
      <c r="A885" s="88" t="s">
        <v>91</v>
      </c>
      <c r="B885" s="8" t="s">
        <v>13</v>
      </c>
      <c r="C885" s="106"/>
      <c r="D885" s="106"/>
      <c r="E885" s="106"/>
      <c r="F885" s="106"/>
      <c r="G885" s="106"/>
    </row>
    <row r="886" spans="1:7" ht="9" customHeight="1" hidden="1">
      <c r="A886" s="20"/>
      <c r="B886" s="20"/>
      <c r="C886" s="106"/>
      <c r="D886" s="106"/>
      <c r="E886" s="106"/>
      <c r="F886" s="106"/>
      <c r="G886" s="106"/>
    </row>
    <row r="887" spans="1:11" ht="15.75" hidden="1">
      <c r="A887" s="88" t="s">
        <v>292</v>
      </c>
      <c r="B887" s="238"/>
      <c r="C887" s="63"/>
      <c r="D887" s="63"/>
      <c r="E887" s="63"/>
      <c r="F887" s="63"/>
      <c r="G887" s="63"/>
      <c r="H887" s="10"/>
      <c r="I887" s="10"/>
      <c r="J887" s="10"/>
      <c r="K887" s="10"/>
    </row>
    <row r="888" spans="1:7" ht="15.75" hidden="1">
      <c r="A888" s="20" t="s">
        <v>85</v>
      </c>
      <c r="B888" s="131" t="s">
        <v>38</v>
      </c>
      <c r="C888" s="106">
        <f>C890+C891</f>
        <v>11374</v>
      </c>
      <c r="D888" s="106">
        <f>D890+D891</f>
        <v>11898</v>
      </c>
      <c r="E888" s="106">
        <f>E890+E891</f>
        <v>12578</v>
      </c>
      <c r="F888" s="106">
        <f>F890+F891</f>
        <v>13326</v>
      </c>
      <c r="G888" s="106">
        <f>G890+G891</f>
        <v>14148</v>
      </c>
    </row>
    <row r="889" spans="1:7" ht="16.5" customHeight="1" hidden="1">
      <c r="A889" s="88" t="s">
        <v>91</v>
      </c>
      <c r="B889" s="8"/>
      <c r="C889" s="106"/>
      <c r="D889" s="106"/>
      <c r="E889" s="106"/>
      <c r="F889" s="106"/>
      <c r="G889" s="106"/>
    </row>
    <row r="890" spans="1:7" ht="16.5" customHeight="1" hidden="1">
      <c r="A890" s="60" t="s">
        <v>259</v>
      </c>
      <c r="B890" s="85" t="s">
        <v>38</v>
      </c>
      <c r="C890" s="62">
        <v>6180</v>
      </c>
      <c r="D890" s="62">
        <v>6798</v>
      </c>
      <c r="E890" s="62">
        <v>7478</v>
      </c>
      <c r="F890" s="62">
        <v>8226</v>
      </c>
      <c r="G890" s="62">
        <v>9048</v>
      </c>
    </row>
    <row r="891" spans="1:11" ht="16.5" customHeight="1" hidden="1">
      <c r="A891" s="60" t="s">
        <v>230</v>
      </c>
      <c r="B891" s="85" t="s">
        <v>38</v>
      </c>
      <c r="C891" s="62">
        <v>5194</v>
      </c>
      <c r="D891" s="62">
        <v>5100</v>
      </c>
      <c r="E891" s="62">
        <v>5100</v>
      </c>
      <c r="F891" s="62">
        <v>5100</v>
      </c>
      <c r="G891" s="62">
        <v>5100</v>
      </c>
      <c r="H891" s="11"/>
      <c r="I891" s="11"/>
      <c r="J891" s="11"/>
      <c r="K891" s="11"/>
    </row>
    <row r="892" spans="1:11" ht="16.5" customHeight="1" hidden="1">
      <c r="A892" s="60"/>
      <c r="B892" s="85"/>
      <c r="C892" s="62"/>
      <c r="D892" s="62"/>
      <c r="E892" s="62"/>
      <c r="F892" s="62"/>
      <c r="G892" s="62"/>
      <c r="H892" s="11"/>
      <c r="I892" s="11"/>
      <c r="J892" s="11"/>
      <c r="K892" s="11"/>
    </row>
    <row r="893" spans="1:11" ht="16.5" customHeight="1" hidden="1">
      <c r="A893" s="170" t="s">
        <v>307</v>
      </c>
      <c r="B893" s="85"/>
      <c r="C893" s="62"/>
      <c r="D893" s="62"/>
      <c r="E893" s="62"/>
      <c r="F893" s="62"/>
      <c r="G893" s="62"/>
      <c r="H893" s="11"/>
      <c r="I893" s="11"/>
      <c r="J893" s="11"/>
      <c r="K893" s="11"/>
    </row>
    <row r="894" spans="1:11" ht="16.5" customHeight="1" hidden="1">
      <c r="A894" s="40" t="s">
        <v>85</v>
      </c>
      <c r="B894" s="8" t="s">
        <v>13</v>
      </c>
      <c r="C894" s="62">
        <v>0</v>
      </c>
      <c r="D894" s="62">
        <v>0</v>
      </c>
      <c r="E894" s="62">
        <v>0</v>
      </c>
      <c r="F894" s="62">
        <v>0</v>
      </c>
      <c r="G894" s="62">
        <v>0</v>
      </c>
      <c r="H894" s="11"/>
      <c r="I894" s="11"/>
      <c r="J894" s="11"/>
      <c r="K894" s="11"/>
    </row>
    <row r="895" spans="1:11" ht="16.5" customHeight="1" hidden="1">
      <c r="A895" s="88" t="s">
        <v>91</v>
      </c>
      <c r="B895" s="8" t="s">
        <v>13</v>
      </c>
      <c r="C895" s="62"/>
      <c r="D895" s="62"/>
      <c r="E895" s="62"/>
      <c r="F895" s="62"/>
      <c r="G895" s="62"/>
      <c r="H895" s="11"/>
      <c r="I895" s="11"/>
      <c r="J895" s="11"/>
      <c r="K895" s="11"/>
    </row>
    <row r="896" spans="1:11" ht="16.5" customHeight="1" hidden="1">
      <c r="A896" s="60"/>
      <c r="B896" s="85"/>
      <c r="C896" s="62"/>
      <c r="D896" s="62"/>
      <c r="E896" s="62"/>
      <c r="F896" s="62"/>
      <c r="G896" s="62"/>
      <c r="H896" s="11"/>
      <c r="I896" s="11"/>
      <c r="J896" s="11"/>
      <c r="K896" s="11"/>
    </row>
    <row r="897" spans="1:11" ht="16.5" customHeight="1" hidden="1">
      <c r="A897" s="239" t="s">
        <v>308</v>
      </c>
      <c r="B897" s="8"/>
      <c r="C897" s="62"/>
      <c r="D897" s="62"/>
      <c r="E897" s="62"/>
      <c r="F897" s="62"/>
      <c r="G897" s="62"/>
      <c r="H897" s="11"/>
      <c r="I897" s="11"/>
      <c r="J897" s="11"/>
      <c r="K897" s="11"/>
    </row>
    <row r="898" spans="1:11" ht="16.5" customHeight="1" hidden="1">
      <c r="A898" s="63" t="s">
        <v>85</v>
      </c>
      <c r="B898" s="8" t="s">
        <v>13</v>
      </c>
      <c r="C898" s="62">
        <v>0</v>
      </c>
      <c r="D898" s="62">
        <v>0</v>
      </c>
      <c r="E898" s="62">
        <v>0</v>
      </c>
      <c r="F898" s="62">
        <v>0</v>
      </c>
      <c r="G898" s="62">
        <v>0</v>
      </c>
      <c r="H898" s="11"/>
      <c r="I898" s="11"/>
      <c r="J898" s="11"/>
      <c r="K898" s="11"/>
    </row>
    <row r="899" spans="1:11" ht="16.5" customHeight="1" hidden="1">
      <c r="A899" s="88" t="s">
        <v>91</v>
      </c>
      <c r="B899" s="8" t="s">
        <v>13</v>
      </c>
      <c r="C899" s="62"/>
      <c r="D899" s="62"/>
      <c r="E899" s="62"/>
      <c r="F899" s="62"/>
      <c r="G899" s="62"/>
      <c r="H899" s="11"/>
      <c r="I899" s="11"/>
      <c r="J899" s="11"/>
      <c r="K899" s="11"/>
    </row>
    <row r="900" spans="1:11" ht="16.5" customHeight="1" hidden="1">
      <c r="A900" s="88"/>
      <c r="B900" s="8"/>
      <c r="C900" s="62"/>
      <c r="D900" s="62"/>
      <c r="E900" s="62"/>
      <c r="F900" s="62"/>
      <c r="G900" s="62"/>
      <c r="H900" s="11"/>
      <c r="I900" s="11"/>
      <c r="J900" s="11"/>
      <c r="K900" s="11"/>
    </row>
    <row r="901" spans="1:11" ht="16.5" customHeight="1" hidden="1">
      <c r="A901" s="170" t="s">
        <v>309</v>
      </c>
      <c r="B901" s="21"/>
      <c r="C901" s="62"/>
      <c r="D901" s="62"/>
      <c r="E901" s="62"/>
      <c r="F901" s="62"/>
      <c r="G901" s="62"/>
      <c r="H901" s="11"/>
      <c r="I901" s="11"/>
      <c r="J901" s="11"/>
      <c r="K901" s="11"/>
    </row>
    <row r="902" spans="1:11" ht="16.5" customHeight="1" hidden="1">
      <c r="A902" s="40" t="s">
        <v>85</v>
      </c>
      <c r="B902" s="131" t="s">
        <v>38</v>
      </c>
      <c r="C902" s="240">
        <f>C904+C905+C906</f>
        <v>30496.620000000003</v>
      </c>
      <c r="D902" s="240">
        <f>D904+D905+D906</f>
        <v>30526.35</v>
      </c>
      <c r="E902" s="240">
        <f>E904+E905+E906</f>
        <v>31490.57</v>
      </c>
      <c r="F902" s="240">
        <f>F904+F905+F906</f>
        <v>32486.59</v>
      </c>
      <c r="G902" s="240">
        <f>G904+G905+G906</f>
        <v>33518.06</v>
      </c>
      <c r="H902" s="11"/>
      <c r="I902" s="11"/>
      <c r="J902" s="11"/>
      <c r="K902" s="11"/>
    </row>
    <row r="903" spans="1:11" ht="21.75" customHeight="1" hidden="1">
      <c r="A903" s="59" t="s">
        <v>91</v>
      </c>
      <c r="B903" s="50"/>
      <c r="C903" s="62"/>
      <c r="D903" s="62"/>
      <c r="E903" s="62"/>
      <c r="F903" s="62"/>
      <c r="G903" s="62"/>
      <c r="H903" s="11"/>
      <c r="I903" s="11"/>
      <c r="J903" s="11"/>
      <c r="K903" s="11"/>
    </row>
    <row r="904" spans="1:7" ht="15" customHeight="1" hidden="1">
      <c r="A904" s="109" t="s">
        <v>193</v>
      </c>
      <c r="B904" s="50" t="s">
        <v>38</v>
      </c>
      <c r="C904" s="61">
        <v>5121.72</v>
      </c>
      <c r="D904" s="61">
        <v>5124.35</v>
      </c>
      <c r="E904" s="61">
        <v>5380.57</v>
      </c>
      <c r="F904" s="61">
        <v>5649.59</v>
      </c>
      <c r="G904" s="61">
        <v>5932.06</v>
      </c>
    </row>
    <row r="905" spans="1:7" ht="17.25" customHeight="1" hidden="1">
      <c r="A905" s="109" t="s">
        <v>195</v>
      </c>
      <c r="B905" s="50" t="s">
        <v>38</v>
      </c>
      <c r="C905" s="61">
        <v>2713</v>
      </c>
      <c r="D905" s="61">
        <v>2740</v>
      </c>
      <c r="E905" s="61">
        <v>2768</v>
      </c>
      <c r="F905" s="61">
        <v>2795</v>
      </c>
      <c r="G905" s="61">
        <v>2823</v>
      </c>
    </row>
    <row r="906" spans="1:7" ht="21.75" customHeight="1" hidden="1">
      <c r="A906" s="68" t="s">
        <v>196</v>
      </c>
      <c r="B906" s="50" t="s">
        <v>38</v>
      </c>
      <c r="C906" s="52">
        <v>22661.9</v>
      </c>
      <c r="D906" s="52">
        <v>22662</v>
      </c>
      <c r="E906" s="52">
        <v>23342</v>
      </c>
      <c r="F906" s="52">
        <v>24042</v>
      </c>
      <c r="G906" s="52">
        <v>24763</v>
      </c>
    </row>
    <row r="907" spans="1:7" ht="21.75" customHeight="1" hidden="1">
      <c r="A907" s="68"/>
      <c r="B907" s="50"/>
      <c r="C907" s="53"/>
      <c r="D907" s="53"/>
      <c r="E907" s="53"/>
      <c r="F907" s="53"/>
      <c r="G907" s="53"/>
    </row>
    <row r="908" spans="1:11" ht="27.75" customHeight="1" hidden="1">
      <c r="A908" s="88" t="s">
        <v>86</v>
      </c>
      <c r="B908" s="8"/>
      <c r="C908" s="106"/>
      <c r="D908" s="106"/>
      <c r="E908" s="106"/>
      <c r="F908" s="106"/>
      <c r="G908" s="106"/>
      <c r="H908" s="10"/>
      <c r="I908" s="10"/>
      <c r="J908" s="10"/>
      <c r="K908" s="10"/>
    </row>
    <row r="909" spans="1:12" ht="18" customHeight="1" hidden="1">
      <c r="A909" s="20" t="s">
        <v>85</v>
      </c>
      <c r="B909" s="50" t="s">
        <v>38</v>
      </c>
      <c r="C909" s="106">
        <v>143109.4</v>
      </c>
      <c r="D909" s="106">
        <v>156704.8</v>
      </c>
      <c r="E909" s="106">
        <v>168301</v>
      </c>
      <c r="F909" s="106">
        <v>175050</v>
      </c>
      <c r="G909" s="106">
        <v>182034</v>
      </c>
      <c r="H909" s="10"/>
      <c r="I909" s="10"/>
      <c r="J909" s="10"/>
      <c r="K909" s="10"/>
      <c r="L909" s="10"/>
    </row>
    <row r="910" spans="1:12" ht="22.5" customHeight="1" hidden="1">
      <c r="A910" s="88" t="s">
        <v>91</v>
      </c>
      <c r="B910" s="8"/>
      <c r="C910" s="106"/>
      <c r="D910" s="106"/>
      <c r="E910" s="106"/>
      <c r="F910" s="106"/>
      <c r="G910" s="106"/>
      <c r="H910" s="10"/>
      <c r="I910" s="10"/>
      <c r="J910" s="10"/>
      <c r="K910" s="10"/>
      <c r="L910" s="10"/>
    </row>
    <row r="911" spans="1:12" ht="18" customHeight="1" hidden="1">
      <c r="A911" s="68" t="s">
        <v>193</v>
      </c>
      <c r="B911" s="50" t="s">
        <v>38</v>
      </c>
      <c r="C911" s="53">
        <v>3073.22</v>
      </c>
      <c r="D911" s="53">
        <v>3178.88</v>
      </c>
      <c r="E911" s="53">
        <v>3306.32</v>
      </c>
      <c r="F911" s="53">
        <v>3471.64</v>
      </c>
      <c r="G911" s="53">
        <v>3645.22</v>
      </c>
      <c r="H911" s="10"/>
      <c r="I911" s="10"/>
      <c r="J911" s="10"/>
      <c r="K911" s="10"/>
      <c r="L911" s="10"/>
    </row>
    <row r="912" spans="1:12" ht="18" customHeight="1" hidden="1">
      <c r="A912" s="68" t="s">
        <v>194</v>
      </c>
      <c r="B912" s="50" t="s">
        <v>38</v>
      </c>
      <c r="C912" s="53">
        <v>30926.7</v>
      </c>
      <c r="D912" s="53">
        <v>30927</v>
      </c>
      <c r="E912" s="53">
        <v>31855</v>
      </c>
      <c r="F912" s="53">
        <v>32810</v>
      </c>
      <c r="G912" s="53">
        <v>33794</v>
      </c>
      <c r="H912" s="10"/>
      <c r="I912" s="10"/>
      <c r="J912" s="10"/>
      <c r="K912" s="10"/>
      <c r="L912" s="10"/>
    </row>
    <row r="913" spans="1:11" ht="31.5" customHeight="1" hidden="1">
      <c r="A913" s="68" t="s">
        <v>195</v>
      </c>
      <c r="B913" s="50" t="s">
        <v>38</v>
      </c>
      <c r="C913" s="53">
        <v>32699.9</v>
      </c>
      <c r="D913" s="53">
        <v>33027</v>
      </c>
      <c r="E913" s="53">
        <v>33357</v>
      </c>
      <c r="F913" s="53">
        <v>33691</v>
      </c>
      <c r="G913" s="53">
        <v>34028</v>
      </c>
      <c r="H913" s="10"/>
      <c r="I913" s="10"/>
      <c r="J913" s="10"/>
      <c r="K913" s="10"/>
    </row>
    <row r="914" spans="1:11" ht="30.75" customHeight="1" hidden="1">
      <c r="A914" s="47" t="s">
        <v>208</v>
      </c>
      <c r="B914" s="50" t="s">
        <v>38</v>
      </c>
      <c r="C914" s="25">
        <v>734</v>
      </c>
      <c r="D914" s="25">
        <v>750</v>
      </c>
      <c r="E914" s="25">
        <v>800</v>
      </c>
      <c r="F914" s="25">
        <v>803</v>
      </c>
      <c r="G914" s="25">
        <v>805</v>
      </c>
      <c r="H914" s="10"/>
      <c r="I914" s="10"/>
      <c r="J914" s="10"/>
      <c r="K914" s="10"/>
    </row>
    <row r="915" spans="1:11" ht="15.75" hidden="1">
      <c r="A915" s="51" t="s">
        <v>200</v>
      </c>
      <c r="B915" s="50" t="s">
        <v>38</v>
      </c>
      <c r="C915" s="52">
        <v>263</v>
      </c>
      <c r="D915" s="52">
        <v>270</v>
      </c>
      <c r="E915" s="52">
        <v>270</v>
      </c>
      <c r="F915" s="52">
        <v>270</v>
      </c>
      <c r="G915" s="52">
        <v>270</v>
      </c>
      <c r="H915" s="10"/>
      <c r="I915" s="10"/>
      <c r="J915" s="10"/>
      <c r="K915" s="10"/>
    </row>
    <row r="916" spans="1:11" ht="15.75" hidden="1">
      <c r="A916" s="51" t="s">
        <v>259</v>
      </c>
      <c r="B916" s="50" t="s">
        <v>38</v>
      </c>
      <c r="C916" s="36">
        <v>68</v>
      </c>
      <c r="D916" s="36">
        <v>75</v>
      </c>
      <c r="E916" s="36">
        <v>82</v>
      </c>
      <c r="F916" s="36">
        <v>90</v>
      </c>
      <c r="G916" s="36">
        <v>99</v>
      </c>
      <c r="H916" s="10"/>
      <c r="I916" s="10"/>
      <c r="J916" s="10"/>
      <c r="K916" s="10"/>
    </row>
    <row r="917" spans="1:7" ht="15.75" hidden="1">
      <c r="A917" s="51" t="s">
        <v>179</v>
      </c>
      <c r="B917" s="50" t="s">
        <v>38</v>
      </c>
      <c r="C917" s="53"/>
      <c r="D917" s="53"/>
      <c r="E917" s="53"/>
      <c r="F917" s="53"/>
      <c r="G917" s="53"/>
    </row>
    <row r="918" spans="1:7" ht="15.75" hidden="1">
      <c r="A918" s="51"/>
      <c r="B918" s="50"/>
      <c r="C918" s="53"/>
      <c r="D918" s="53"/>
      <c r="E918" s="53"/>
      <c r="F918" s="53"/>
      <c r="G918" s="53"/>
    </row>
    <row r="919" spans="1:7" ht="15.75" hidden="1">
      <c r="A919" s="170" t="s">
        <v>310</v>
      </c>
      <c r="B919" s="241"/>
      <c r="C919" s="53"/>
      <c r="D919" s="53"/>
      <c r="E919" s="53"/>
      <c r="F919" s="53"/>
      <c r="G919" s="53"/>
    </row>
    <row r="920" spans="1:7" ht="15.75" hidden="1">
      <c r="A920" s="40" t="s">
        <v>85</v>
      </c>
      <c r="B920" s="8" t="s">
        <v>13</v>
      </c>
      <c r="C920" s="62">
        <v>0</v>
      </c>
      <c r="D920" s="62">
        <v>0</v>
      </c>
      <c r="E920" s="62">
        <v>0</v>
      </c>
      <c r="F920" s="62">
        <v>0</v>
      </c>
      <c r="G920" s="62">
        <v>0</v>
      </c>
    </row>
    <row r="921" spans="1:7" ht="15.75" hidden="1">
      <c r="A921" s="40"/>
      <c r="B921" s="8"/>
      <c r="C921" s="53"/>
      <c r="D921" s="53"/>
      <c r="E921" s="53"/>
      <c r="F921" s="53"/>
      <c r="G921" s="53"/>
    </row>
    <row r="922" spans="1:7" ht="42.75" hidden="1">
      <c r="A922" s="170" t="s">
        <v>311</v>
      </c>
      <c r="B922" s="241"/>
      <c r="C922" s="53"/>
      <c r="D922" s="53"/>
      <c r="E922" s="53"/>
      <c r="F922" s="53"/>
      <c r="G922" s="53"/>
    </row>
    <row r="923" spans="1:7" ht="15.75" hidden="1">
      <c r="A923" s="40" t="s">
        <v>85</v>
      </c>
      <c r="B923" s="8" t="s">
        <v>13</v>
      </c>
      <c r="C923" s="62">
        <v>0</v>
      </c>
      <c r="D923" s="62">
        <v>0</v>
      </c>
      <c r="E923" s="62">
        <v>0</v>
      </c>
      <c r="F923" s="62">
        <v>0</v>
      </c>
      <c r="G923" s="62">
        <v>0</v>
      </c>
    </row>
    <row r="924" spans="1:7" ht="15.75" hidden="1">
      <c r="A924" s="40"/>
      <c r="B924" s="8"/>
      <c r="C924" s="53"/>
      <c r="D924" s="53"/>
      <c r="E924" s="53"/>
      <c r="F924" s="53"/>
      <c r="G924" s="53"/>
    </row>
    <row r="925" spans="1:7" ht="42.75" hidden="1">
      <c r="A925" s="59" t="s">
        <v>312</v>
      </c>
      <c r="B925" s="8"/>
      <c r="C925" s="53"/>
      <c r="D925" s="53"/>
      <c r="E925" s="53"/>
      <c r="F925" s="53"/>
      <c r="G925" s="53"/>
    </row>
    <row r="926" spans="1:7" ht="15.75" hidden="1">
      <c r="A926" s="183" t="s">
        <v>85</v>
      </c>
      <c r="B926" s="8" t="s">
        <v>13</v>
      </c>
      <c r="C926" s="62">
        <v>0</v>
      </c>
      <c r="D926" s="62">
        <v>0</v>
      </c>
      <c r="E926" s="62">
        <v>0</v>
      </c>
      <c r="F926" s="62">
        <v>0</v>
      </c>
      <c r="G926" s="62">
        <v>0</v>
      </c>
    </row>
    <row r="927" spans="1:7" ht="15.75" hidden="1">
      <c r="A927" s="40"/>
      <c r="B927" s="241"/>
      <c r="C927" s="53"/>
      <c r="D927" s="53"/>
      <c r="E927" s="53"/>
      <c r="F927" s="53"/>
      <c r="G927" s="53"/>
    </row>
    <row r="928" spans="1:7" ht="28.5" hidden="1">
      <c r="A928" s="170" t="s">
        <v>313</v>
      </c>
      <c r="B928" s="241"/>
      <c r="C928" s="53"/>
      <c r="D928" s="53"/>
      <c r="E928" s="53"/>
      <c r="F928" s="53"/>
      <c r="G928" s="53"/>
    </row>
    <row r="929" spans="1:7" ht="15.75" hidden="1">
      <c r="A929" s="40" t="s">
        <v>85</v>
      </c>
      <c r="B929" s="8" t="s">
        <v>13</v>
      </c>
      <c r="C929" s="62">
        <v>0</v>
      </c>
      <c r="D929" s="62">
        <v>0</v>
      </c>
      <c r="E929" s="62">
        <v>0</v>
      </c>
      <c r="F929" s="62">
        <v>0</v>
      </c>
      <c r="G929" s="62">
        <v>0</v>
      </c>
    </row>
    <row r="930" spans="1:7" ht="15.75" hidden="1">
      <c r="A930" s="51"/>
      <c r="B930" s="50"/>
      <c r="C930" s="53"/>
      <c r="D930" s="53"/>
      <c r="E930" s="53"/>
      <c r="F930" s="53"/>
      <c r="G930" s="53"/>
    </row>
    <row r="931" spans="1:7" ht="18.75" customHeight="1" hidden="1">
      <c r="A931" s="242" t="s">
        <v>44</v>
      </c>
      <c r="B931" s="131"/>
      <c r="C931" s="106"/>
      <c r="D931" s="106"/>
      <c r="E931" s="106"/>
      <c r="F931" s="106"/>
      <c r="G931" s="106"/>
    </row>
    <row r="932" spans="1:7" ht="15.75" hidden="1">
      <c r="A932" s="243" t="s">
        <v>85</v>
      </c>
      <c r="B932" s="8" t="s">
        <v>13</v>
      </c>
      <c r="C932" s="62">
        <v>0</v>
      </c>
      <c r="D932" s="62">
        <v>0</v>
      </c>
      <c r="E932" s="62">
        <v>0</v>
      </c>
      <c r="F932" s="62">
        <v>0</v>
      </c>
      <c r="G932" s="62">
        <v>0</v>
      </c>
    </row>
    <row r="933" spans="1:7" ht="15.75" hidden="1">
      <c r="A933" s="20"/>
      <c r="B933" s="8"/>
      <c r="C933" s="106"/>
      <c r="D933" s="106"/>
      <c r="E933" s="106"/>
      <c r="F933" s="106"/>
      <c r="G933" s="106"/>
    </row>
    <row r="934" spans="1:7" ht="28.5" hidden="1">
      <c r="A934" s="170" t="s">
        <v>314</v>
      </c>
      <c r="B934" s="8"/>
      <c r="C934" s="106"/>
      <c r="D934" s="106"/>
      <c r="E934" s="106"/>
      <c r="F934" s="106"/>
      <c r="G934" s="106"/>
    </row>
    <row r="935" spans="1:7" ht="15.75" hidden="1">
      <c r="A935" s="40" t="s">
        <v>85</v>
      </c>
      <c r="B935" s="8" t="s">
        <v>13</v>
      </c>
      <c r="C935" s="62">
        <v>0</v>
      </c>
      <c r="D935" s="62">
        <v>0</v>
      </c>
      <c r="E935" s="62">
        <v>0</v>
      </c>
      <c r="F935" s="62">
        <v>0</v>
      </c>
      <c r="G935" s="62">
        <v>0</v>
      </c>
    </row>
    <row r="936" spans="1:7" ht="15.75" hidden="1">
      <c r="A936" s="20"/>
      <c r="B936" s="8"/>
      <c r="C936" s="106"/>
      <c r="D936" s="106"/>
      <c r="E936" s="106"/>
      <c r="F936" s="106"/>
      <c r="G936" s="106"/>
    </row>
    <row r="937" spans="1:7" ht="23.25" customHeight="1" hidden="1">
      <c r="A937" s="88" t="s">
        <v>87</v>
      </c>
      <c r="B937" s="131"/>
      <c r="C937" s="106"/>
      <c r="D937" s="106"/>
      <c r="E937" s="106"/>
      <c r="F937" s="106"/>
      <c r="G937" s="106"/>
    </row>
    <row r="938" spans="1:7" ht="15.75" hidden="1">
      <c r="A938" s="20" t="s">
        <v>85</v>
      </c>
      <c r="B938" s="8" t="s">
        <v>13</v>
      </c>
      <c r="C938" s="62">
        <v>0</v>
      </c>
      <c r="D938" s="62">
        <v>0</v>
      </c>
      <c r="E938" s="62">
        <v>0</v>
      </c>
      <c r="F938" s="62">
        <v>0</v>
      </c>
      <c r="G938" s="62">
        <v>0</v>
      </c>
    </row>
    <row r="939" spans="1:7" ht="15.75" hidden="1">
      <c r="A939" s="20"/>
      <c r="B939" s="8"/>
      <c r="C939" s="106"/>
      <c r="D939" s="106"/>
      <c r="E939" s="106"/>
      <c r="F939" s="106"/>
      <c r="G939" s="106"/>
    </row>
    <row r="940" spans="1:7" ht="15.75" hidden="1">
      <c r="A940" s="170" t="s">
        <v>315</v>
      </c>
      <c r="B940" s="8"/>
      <c r="C940" s="106"/>
      <c r="D940" s="106"/>
      <c r="E940" s="106"/>
      <c r="F940" s="106"/>
      <c r="G940" s="106"/>
    </row>
    <row r="941" spans="1:7" ht="15.75" hidden="1">
      <c r="A941" s="40" t="s">
        <v>85</v>
      </c>
      <c r="B941" s="8" t="s">
        <v>13</v>
      </c>
      <c r="C941" s="62">
        <v>0</v>
      </c>
      <c r="D941" s="62">
        <v>0</v>
      </c>
      <c r="E941" s="62">
        <v>0</v>
      </c>
      <c r="F941" s="62">
        <v>0</v>
      </c>
      <c r="G941" s="62">
        <v>0</v>
      </c>
    </row>
    <row r="942" spans="1:7" ht="15.75" hidden="1">
      <c r="A942" s="40"/>
      <c r="B942" s="8"/>
      <c r="C942" s="106"/>
      <c r="D942" s="106"/>
      <c r="E942" s="106"/>
      <c r="F942" s="106"/>
      <c r="G942" s="106"/>
    </row>
    <row r="943" spans="1:7" ht="15.75" hidden="1">
      <c r="A943" s="170" t="s">
        <v>316</v>
      </c>
      <c r="B943" s="8"/>
      <c r="C943" s="106"/>
      <c r="D943" s="106"/>
      <c r="E943" s="106"/>
      <c r="F943" s="106"/>
      <c r="G943" s="106"/>
    </row>
    <row r="944" spans="1:7" ht="15.75" hidden="1">
      <c r="A944" s="40" t="s">
        <v>85</v>
      </c>
      <c r="B944" s="8" t="s">
        <v>13</v>
      </c>
      <c r="C944" s="62">
        <v>0</v>
      </c>
      <c r="D944" s="62">
        <v>0</v>
      </c>
      <c r="E944" s="62">
        <v>0</v>
      </c>
      <c r="F944" s="62">
        <v>0</v>
      </c>
      <c r="G944" s="62">
        <v>0</v>
      </c>
    </row>
    <row r="945" spans="1:7" ht="15.75" hidden="1">
      <c r="A945" s="40"/>
      <c r="B945" s="8"/>
      <c r="C945" s="106"/>
      <c r="D945" s="106"/>
      <c r="E945" s="106"/>
      <c r="F945" s="106"/>
      <c r="G945" s="106"/>
    </row>
    <row r="946" spans="1:7" ht="30.75" customHeight="1" hidden="1">
      <c r="A946" s="59" t="s">
        <v>317</v>
      </c>
      <c r="B946" s="8"/>
      <c r="C946" s="106"/>
      <c r="D946" s="106"/>
      <c r="E946" s="106"/>
      <c r="F946" s="106"/>
      <c r="G946" s="106"/>
    </row>
    <row r="947" spans="1:7" ht="15.75" hidden="1">
      <c r="A947" s="183" t="s">
        <v>85</v>
      </c>
      <c r="B947" s="38" t="s">
        <v>38</v>
      </c>
      <c r="C947" s="237">
        <v>6</v>
      </c>
      <c r="D947" s="237">
        <v>0</v>
      </c>
      <c r="E947" s="237">
        <v>0</v>
      </c>
      <c r="F947" s="237">
        <v>0</v>
      </c>
      <c r="G947" s="237">
        <v>0</v>
      </c>
    </row>
    <row r="948" spans="1:7" ht="51.75" customHeight="1" hidden="1">
      <c r="A948" s="111" t="s">
        <v>291</v>
      </c>
      <c r="B948" s="50" t="s">
        <v>38</v>
      </c>
      <c r="C948" s="52">
        <v>6</v>
      </c>
      <c r="D948" s="52">
        <v>0</v>
      </c>
      <c r="E948" s="52">
        <v>0</v>
      </c>
      <c r="F948" s="52">
        <v>0</v>
      </c>
      <c r="G948" s="52">
        <v>0</v>
      </c>
    </row>
    <row r="949" spans="1:7" ht="15.75" hidden="1">
      <c r="A949" s="20"/>
      <c r="B949" s="8"/>
      <c r="C949" s="106"/>
      <c r="D949" s="106"/>
      <c r="E949" s="106"/>
      <c r="F949" s="106"/>
      <c r="G949" s="106"/>
    </row>
    <row r="950" spans="1:12" ht="16.5" customHeight="1" hidden="1">
      <c r="A950" s="88" t="s">
        <v>88</v>
      </c>
      <c r="B950" s="131"/>
      <c r="C950" s="106"/>
      <c r="D950" s="106"/>
      <c r="E950" s="106"/>
      <c r="F950" s="106"/>
      <c r="G950" s="106"/>
      <c r="H950" s="10"/>
      <c r="I950" s="10"/>
      <c r="J950" s="10"/>
      <c r="K950" s="10"/>
      <c r="L950" s="10"/>
    </row>
    <row r="951" spans="1:7" ht="15.75" hidden="1">
      <c r="A951" s="20" t="s">
        <v>85</v>
      </c>
      <c r="B951" s="8" t="s">
        <v>13</v>
      </c>
      <c r="C951" s="183">
        <v>0</v>
      </c>
      <c r="D951" s="183">
        <v>0</v>
      </c>
      <c r="E951" s="183">
        <v>0</v>
      </c>
      <c r="F951" s="183">
        <v>0</v>
      </c>
      <c r="G951" s="183">
        <v>0</v>
      </c>
    </row>
    <row r="952" spans="1:7" s="7" customFormat="1" ht="31.5" customHeight="1">
      <c r="A952" s="112"/>
      <c r="B952" s="113"/>
      <c r="C952" s="281"/>
      <c r="D952" s="282"/>
      <c r="E952" s="282"/>
      <c r="F952" s="282"/>
      <c r="G952" s="282"/>
    </row>
    <row r="953" spans="1:7" s="7" customFormat="1" ht="32.25" customHeight="1">
      <c r="A953" s="114"/>
      <c r="B953" s="113"/>
      <c r="C953" s="115"/>
      <c r="D953" s="116"/>
      <c r="E953" s="116"/>
      <c r="F953" s="116"/>
      <c r="G953" s="116"/>
    </row>
    <row r="954" spans="1:7" s="7" customFormat="1" ht="39" customHeight="1">
      <c r="A954" s="117"/>
      <c r="B954" s="113"/>
      <c r="C954" s="281"/>
      <c r="D954" s="282"/>
      <c r="E954" s="282"/>
      <c r="F954" s="282"/>
      <c r="G954" s="282"/>
    </row>
    <row r="955" spans="1:7" s="7" customFormat="1" ht="38.25" customHeight="1">
      <c r="A955" s="118"/>
      <c r="B955" s="113"/>
      <c r="C955" s="115"/>
      <c r="D955" s="116"/>
      <c r="E955" s="116"/>
      <c r="F955" s="116"/>
      <c r="G955" s="116"/>
    </row>
    <row r="956" spans="1:7" s="7" customFormat="1" ht="39" customHeight="1">
      <c r="A956" s="119"/>
      <c r="B956" s="113"/>
      <c r="C956" s="283"/>
      <c r="D956" s="284"/>
      <c r="E956" s="284"/>
      <c r="F956" s="284"/>
      <c r="G956" s="284"/>
    </row>
    <row r="957" spans="1:7" s="7" customFormat="1" ht="66.75" customHeight="1">
      <c r="A957" s="120"/>
      <c r="B957" s="121"/>
      <c r="C957" s="122"/>
      <c r="D957" s="123"/>
      <c r="E957" s="123"/>
      <c r="F957" s="123"/>
      <c r="G957" s="123"/>
    </row>
    <row r="958" spans="1:7" s="7" customFormat="1" ht="33.75" customHeight="1">
      <c r="A958" s="119"/>
      <c r="B958" s="113"/>
      <c r="C958" s="283"/>
      <c r="D958" s="303"/>
      <c r="E958" s="303"/>
      <c r="F958" s="303"/>
      <c r="G958" s="303"/>
    </row>
    <row r="959" spans="1:7" s="7" customFormat="1" ht="76.5" customHeight="1">
      <c r="A959" s="120"/>
      <c r="B959" s="121"/>
      <c r="C959" s="122"/>
      <c r="D959" s="123"/>
      <c r="E959" s="123"/>
      <c r="F959" s="123"/>
      <c r="G959" s="123"/>
    </row>
    <row r="960" spans="1:7" s="7" customFormat="1" ht="75.75" customHeight="1">
      <c r="A960" s="119"/>
      <c r="B960" s="113"/>
      <c r="C960" s="283"/>
      <c r="D960" s="303"/>
      <c r="E960" s="303"/>
      <c r="F960" s="303"/>
      <c r="G960" s="303"/>
    </row>
    <row r="961" spans="1:7" s="7" customFormat="1" ht="45" customHeight="1">
      <c r="A961" s="120"/>
      <c r="B961" s="113"/>
      <c r="C961" s="124"/>
      <c r="D961" s="125"/>
      <c r="E961" s="125"/>
      <c r="F961" s="125"/>
      <c r="G961" s="125"/>
    </row>
    <row r="962" spans="1:7" s="7" customFormat="1" ht="51.75" customHeight="1">
      <c r="A962" s="119"/>
      <c r="B962" s="113"/>
      <c r="C962" s="283"/>
      <c r="D962" s="303"/>
      <c r="E962" s="303"/>
      <c r="F962" s="303"/>
      <c r="G962" s="303"/>
    </row>
    <row r="963" spans="1:7" s="7" customFormat="1" ht="30.75" customHeight="1">
      <c r="A963" s="126"/>
      <c r="B963" s="127"/>
      <c r="C963" s="298"/>
      <c r="D963" s="298"/>
      <c r="E963" s="298"/>
      <c r="F963" s="298"/>
      <c r="G963" s="298"/>
    </row>
    <row r="964" spans="1:7" s="7" customFormat="1" ht="7.5" customHeight="1">
      <c r="A964" s="126"/>
      <c r="B964" s="127"/>
      <c r="C964" s="298"/>
      <c r="D964" s="298"/>
      <c r="E964" s="298"/>
      <c r="F964" s="298"/>
      <c r="G964" s="298"/>
    </row>
    <row r="965" spans="1:7" s="7" customFormat="1" ht="33" customHeight="1">
      <c r="A965" s="126"/>
      <c r="B965" s="127"/>
      <c r="C965" s="298"/>
      <c r="D965" s="298"/>
      <c r="E965" s="298"/>
      <c r="F965" s="298"/>
      <c r="G965" s="298"/>
    </row>
    <row r="966" spans="1:7" s="7" customFormat="1" ht="5.25" customHeight="1">
      <c r="A966" s="128"/>
      <c r="B966" s="129"/>
      <c r="C966" s="130"/>
      <c r="D966" s="130"/>
      <c r="E966" s="130"/>
      <c r="F966" s="130"/>
      <c r="G966" s="130"/>
    </row>
    <row r="967" spans="1:7" s="7" customFormat="1" ht="33" customHeight="1">
      <c r="A967" s="128"/>
      <c r="B967" s="129"/>
      <c r="C967" s="130"/>
      <c r="D967" s="130"/>
      <c r="E967" s="130"/>
      <c r="F967" s="130"/>
      <c r="G967" s="130"/>
    </row>
    <row r="968" spans="1:7" s="7" customFormat="1" ht="35.25" customHeight="1">
      <c r="A968" s="128"/>
      <c r="B968" s="130"/>
      <c r="C968" s="130"/>
      <c r="D968" s="130"/>
      <c r="E968" s="130"/>
      <c r="F968" s="130"/>
      <c r="G968" s="130"/>
    </row>
    <row r="969" spans="1:7" s="7" customFormat="1" ht="33.75" customHeight="1">
      <c r="A969" s="128"/>
      <c r="B969" s="130"/>
      <c r="C969" s="130"/>
      <c r="D969" s="130"/>
      <c r="E969" s="130"/>
      <c r="F969" s="130"/>
      <c r="G969" s="130"/>
    </row>
    <row r="970" spans="1:7" ht="15.75">
      <c r="A970" s="130"/>
      <c r="B970" s="130"/>
      <c r="C970" s="130"/>
      <c r="D970" s="130"/>
      <c r="E970" s="130"/>
      <c r="F970" s="130"/>
      <c r="G970" s="130"/>
    </row>
    <row r="971" spans="1:7" ht="15.75">
      <c r="A971" s="130"/>
      <c r="B971" s="130"/>
      <c r="C971" s="130"/>
      <c r="D971" s="130"/>
      <c r="E971" s="130"/>
      <c r="F971" s="130"/>
      <c r="G971" s="130"/>
    </row>
    <row r="972" spans="1:7" ht="15.75">
      <c r="A972" s="130"/>
      <c r="B972" s="130"/>
      <c r="C972" s="130"/>
      <c r="D972" s="130"/>
      <c r="E972" s="130"/>
      <c r="F972" s="130"/>
      <c r="G972" s="130"/>
    </row>
    <row r="973" spans="1:7" ht="15.75">
      <c r="A973" s="130"/>
      <c r="B973" s="130"/>
      <c r="C973" s="130"/>
      <c r="D973" s="130"/>
      <c r="E973" s="130"/>
      <c r="F973" s="130"/>
      <c r="G973" s="130"/>
    </row>
    <row r="974" spans="1:7" ht="15.75">
      <c r="A974" s="130"/>
      <c r="B974" s="130"/>
      <c r="C974" s="130"/>
      <c r="D974" s="130"/>
      <c r="E974" s="130"/>
      <c r="F974" s="130"/>
      <c r="G974" s="130"/>
    </row>
    <row r="975" spans="1:7" ht="15.75">
      <c r="A975" s="130"/>
      <c r="B975" s="130"/>
      <c r="C975" s="130"/>
      <c r="D975" s="130"/>
      <c r="E975" s="130"/>
      <c r="F975" s="130"/>
      <c r="G975" s="130"/>
    </row>
    <row r="976" spans="1:7" ht="15.75">
      <c r="A976" s="130"/>
      <c r="B976" s="130"/>
      <c r="C976" s="130"/>
      <c r="D976" s="130"/>
      <c r="E976" s="130"/>
      <c r="F976" s="130"/>
      <c r="G976" s="130"/>
    </row>
    <row r="977" spans="1:7" ht="15.75">
      <c r="A977" s="130"/>
      <c r="B977" s="130"/>
      <c r="C977" s="130"/>
      <c r="D977" s="130"/>
      <c r="E977" s="130"/>
      <c r="F977" s="130"/>
      <c r="G977" s="130"/>
    </row>
    <row r="978" spans="1:7" ht="15.75">
      <c r="A978" s="130"/>
      <c r="B978" s="130"/>
      <c r="C978" s="130"/>
      <c r="D978" s="130"/>
      <c r="E978" s="130"/>
      <c r="F978" s="130"/>
      <c r="G978" s="130"/>
    </row>
    <row r="979" spans="1:7" ht="15.75">
      <c r="A979" s="130"/>
      <c r="B979" s="129"/>
      <c r="C979" s="130"/>
      <c r="D979" s="130"/>
      <c r="E979" s="130"/>
      <c r="F979" s="130"/>
      <c r="G979" s="130"/>
    </row>
    <row r="980" spans="1:7" ht="15.75">
      <c r="A980" s="130"/>
      <c r="B980" s="129"/>
      <c r="C980" s="130"/>
      <c r="D980" s="130"/>
      <c r="E980" s="130"/>
      <c r="F980" s="130"/>
      <c r="G980" s="130"/>
    </row>
    <row r="981" spans="1:7" ht="15.75">
      <c r="A981" s="130"/>
      <c r="B981" s="129"/>
      <c r="C981" s="130"/>
      <c r="D981" s="130"/>
      <c r="E981" s="130"/>
      <c r="F981" s="130"/>
      <c r="G981" s="130"/>
    </row>
    <row r="982" spans="1:7" ht="15.75">
      <c r="A982" s="130"/>
      <c r="B982" s="129"/>
      <c r="C982" s="130"/>
      <c r="D982" s="130"/>
      <c r="E982" s="130"/>
      <c r="F982" s="130"/>
      <c r="G982" s="130"/>
    </row>
    <row r="983" spans="1:7" ht="15" customHeight="1">
      <c r="A983" s="130"/>
      <c r="B983" s="129"/>
      <c r="C983" s="130"/>
      <c r="D983" s="130"/>
      <c r="E983" s="130"/>
      <c r="F983" s="130"/>
      <c r="G983" s="130"/>
    </row>
    <row r="984" spans="1:7" ht="15.75">
      <c r="A984" s="130"/>
      <c r="B984" s="129"/>
      <c r="C984" s="130"/>
      <c r="D984" s="130"/>
      <c r="E984" s="130"/>
      <c r="F984" s="130"/>
      <c r="G984" s="130"/>
    </row>
    <row r="985" spans="1:7" ht="15.75">
      <c r="A985" s="130"/>
      <c r="B985" s="129"/>
      <c r="C985" s="130"/>
      <c r="D985" s="130"/>
      <c r="E985" s="130"/>
      <c r="F985" s="130"/>
      <c r="G985" s="130"/>
    </row>
    <row r="986" spans="1:7" ht="15.75">
      <c r="A986" s="130"/>
      <c r="B986" s="129"/>
      <c r="C986" s="130"/>
      <c r="D986" s="130"/>
      <c r="E986" s="130"/>
      <c r="F986" s="130"/>
      <c r="G986" s="130"/>
    </row>
    <row r="987" spans="1:7" ht="15.75">
      <c r="A987" s="130"/>
      <c r="B987" s="129"/>
      <c r="C987" s="130"/>
      <c r="D987" s="130"/>
      <c r="E987" s="130"/>
      <c r="F987" s="130"/>
      <c r="G987" s="130"/>
    </row>
    <row r="988" spans="1:7" ht="15.75">
      <c r="A988" s="130"/>
      <c r="B988" s="129"/>
      <c r="C988" s="130"/>
      <c r="D988" s="130"/>
      <c r="E988" s="130"/>
      <c r="F988" s="130"/>
      <c r="G988" s="130"/>
    </row>
    <row r="989" spans="1:7" ht="15.75">
      <c r="A989" s="130"/>
      <c r="B989" s="129"/>
      <c r="C989" s="130"/>
      <c r="D989" s="130"/>
      <c r="E989" s="130"/>
      <c r="F989" s="130"/>
      <c r="G989" s="130"/>
    </row>
    <row r="990" spans="1:7" ht="15.75">
      <c r="A990" s="130"/>
      <c r="B990" s="129"/>
      <c r="C990" s="130"/>
      <c r="D990" s="130"/>
      <c r="E990" s="130"/>
      <c r="F990" s="130"/>
      <c r="G990" s="130"/>
    </row>
    <row r="991" spans="1:7" ht="15.75">
      <c r="A991" s="130"/>
      <c r="B991" s="129"/>
      <c r="C991" s="130"/>
      <c r="D991" s="130"/>
      <c r="E991" s="130"/>
      <c r="F991" s="130"/>
      <c r="G991" s="130"/>
    </row>
    <row r="992" spans="1:7" ht="15.75">
      <c r="A992" s="130"/>
      <c r="B992" s="129"/>
      <c r="C992" s="130"/>
      <c r="D992" s="130"/>
      <c r="E992" s="130"/>
      <c r="F992" s="130"/>
      <c r="G992" s="130"/>
    </row>
    <row r="993" spans="1:7" ht="15.75">
      <c r="A993" s="130"/>
      <c r="B993" s="129"/>
      <c r="C993" s="130"/>
      <c r="D993" s="130"/>
      <c r="E993" s="130"/>
      <c r="F993" s="130"/>
      <c r="G993" s="130"/>
    </row>
    <row r="994" spans="1:7" ht="15.75">
      <c r="A994" s="130"/>
      <c r="B994" s="129"/>
      <c r="C994" s="130"/>
      <c r="D994" s="130"/>
      <c r="E994" s="130"/>
      <c r="F994" s="130"/>
      <c r="G994" s="130"/>
    </row>
    <row r="995" spans="1:7" ht="15.75">
      <c r="A995" s="130"/>
      <c r="B995" s="129"/>
      <c r="C995" s="130"/>
      <c r="D995" s="130"/>
      <c r="E995" s="130"/>
      <c r="F995" s="130"/>
      <c r="G995" s="130"/>
    </row>
    <row r="996" spans="1:7" ht="15.75">
      <c r="A996" s="130"/>
      <c r="B996" s="129"/>
      <c r="C996" s="130"/>
      <c r="D996" s="130"/>
      <c r="E996" s="130"/>
      <c r="F996" s="130"/>
      <c r="G996" s="130"/>
    </row>
    <row r="997" spans="1:7" ht="15.75">
      <c r="A997" s="130"/>
      <c r="B997" s="129"/>
      <c r="C997" s="130"/>
      <c r="D997" s="130"/>
      <c r="E997" s="130"/>
      <c r="F997" s="130"/>
      <c r="G997" s="130"/>
    </row>
    <row r="998" spans="1:7" ht="15.75">
      <c r="A998" s="130"/>
      <c r="B998" s="129"/>
      <c r="C998" s="130"/>
      <c r="D998" s="130"/>
      <c r="E998" s="130"/>
      <c r="F998" s="130"/>
      <c r="G998" s="130"/>
    </row>
    <row r="999" spans="1:7" ht="15.75">
      <c r="A999" s="130"/>
      <c r="B999" s="129"/>
      <c r="C999" s="130"/>
      <c r="D999" s="130"/>
      <c r="E999" s="130"/>
      <c r="F999" s="130"/>
      <c r="G999" s="130"/>
    </row>
    <row r="1000" spans="1:7" ht="15.75">
      <c r="A1000" s="130"/>
      <c r="B1000" s="129"/>
      <c r="C1000" s="130"/>
      <c r="D1000" s="130"/>
      <c r="E1000" s="130"/>
      <c r="F1000" s="130"/>
      <c r="G1000" s="130"/>
    </row>
    <row r="1001" spans="1:7" ht="15.75">
      <c r="A1001" s="130"/>
      <c r="B1001" s="129"/>
      <c r="C1001" s="130"/>
      <c r="D1001" s="130"/>
      <c r="E1001" s="130"/>
      <c r="F1001" s="130"/>
      <c r="G1001" s="130"/>
    </row>
    <row r="1002" spans="1:7" ht="15.75">
      <c r="A1002" s="130"/>
      <c r="B1002" s="129"/>
      <c r="C1002" s="130"/>
      <c r="D1002" s="130"/>
      <c r="E1002" s="130"/>
      <c r="F1002" s="130"/>
      <c r="G1002" s="130"/>
    </row>
    <row r="1003" spans="1:7" ht="15.75">
      <c r="A1003" s="130"/>
      <c r="B1003" s="129"/>
      <c r="C1003" s="130"/>
      <c r="D1003" s="130"/>
      <c r="E1003" s="130"/>
      <c r="F1003" s="130"/>
      <c r="G1003" s="130"/>
    </row>
    <row r="1004" spans="1:7" ht="15.75">
      <c r="A1004" s="130"/>
      <c r="B1004" s="129"/>
      <c r="C1004" s="130"/>
      <c r="D1004" s="130"/>
      <c r="E1004" s="130"/>
      <c r="F1004" s="130"/>
      <c r="G1004" s="130"/>
    </row>
    <row r="1005" spans="1:7" ht="15.75">
      <c r="A1005" s="130"/>
      <c r="B1005" s="129"/>
      <c r="C1005" s="130"/>
      <c r="D1005" s="130"/>
      <c r="E1005" s="130"/>
      <c r="F1005" s="130"/>
      <c r="G1005" s="130"/>
    </row>
    <row r="1006" spans="1:7" ht="15.75">
      <c r="A1006" s="130"/>
      <c r="B1006" s="129"/>
      <c r="C1006" s="130"/>
      <c r="D1006" s="130"/>
      <c r="E1006" s="130"/>
      <c r="F1006" s="130"/>
      <c r="G1006" s="130"/>
    </row>
    <row r="1007" spans="1:7" ht="15.75">
      <c r="A1007" s="130"/>
      <c r="B1007" s="129"/>
      <c r="C1007" s="130"/>
      <c r="D1007" s="130"/>
      <c r="E1007" s="130"/>
      <c r="F1007" s="130"/>
      <c r="G1007" s="130"/>
    </row>
    <row r="1008" spans="1:7" ht="15.75">
      <c r="A1008" s="130"/>
      <c r="B1008" s="129"/>
      <c r="C1008" s="130"/>
      <c r="D1008" s="130"/>
      <c r="E1008" s="130"/>
      <c r="F1008" s="130"/>
      <c r="G1008" s="130"/>
    </row>
    <row r="1009" spans="1:7" ht="15.75">
      <c r="A1009" s="130"/>
      <c r="B1009" s="129"/>
      <c r="C1009" s="130"/>
      <c r="D1009" s="130"/>
      <c r="E1009" s="130"/>
      <c r="F1009" s="130"/>
      <c r="G1009" s="130"/>
    </row>
    <row r="1010" spans="1:7" ht="15.75">
      <c r="A1010" s="130"/>
      <c r="B1010" s="129"/>
      <c r="C1010" s="130"/>
      <c r="D1010" s="130"/>
      <c r="E1010" s="130"/>
      <c r="F1010" s="130"/>
      <c r="G1010" s="130"/>
    </row>
    <row r="1011" spans="1:7" ht="15.75">
      <c r="A1011" s="130"/>
      <c r="B1011" s="129"/>
      <c r="C1011" s="130"/>
      <c r="D1011" s="130"/>
      <c r="E1011" s="130"/>
      <c r="F1011" s="130"/>
      <c r="G1011" s="130"/>
    </row>
    <row r="1012" spans="1:7" ht="15.75">
      <c r="A1012" s="23"/>
      <c r="B1012" s="29"/>
      <c r="C1012" s="23"/>
      <c r="D1012" s="23"/>
      <c r="E1012" s="23"/>
      <c r="F1012" s="23"/>
      <c r="G1012" s="23"/>
    </row>
    <row r="1013" spans="1:7" ht="15.75">
      <c r="A1013" s="23"/>
      <c r="B1013" s="29"/>
      <c r="C1013" s="23"/>
      <c r="D1013" s="23"/>
      <c r="E1013" s="23"/>
      <c r="F1013" s="23"/>
      <c r="G1013" s="23"/>
    </row>
    <row r="1014" spans="1:7" ht="15.75">
      <c r="A1014" s="23"/>
      <c r="B1014" s="29"/>
      <c r="C1014" s="23"/>
      <c r="D1014" s="23"/>
      <c r="E1014" s="23"/>
      <c r="F1014" s="23"/>
      <c r="G1014" s="23"/>
    </row>
    <row r="1015" spans="1:7" ht="15.75">
      <c r="A1015" s="23"/>
      <c r="B1015" s="29"/>
      <c r="C1015" s="23"/>
      <c r="D1015" s="23"/>
      <c r="E1015" s="23"/>
      <c r="F1015" s="23"/>
      <c r="G1015" s="23"/>
    </row>
    <row r="1016" spans="1:7" ht="15.75">
      <c r="A1016" s="23"/>
      <c r="B1016" s="29"/>
      <c r="C1016" s="23"/>
      <c r="D1016" s="23"/>
      <c r="E1016" s="23"/>
      <c r="F1016" s="23"/>
      <c r="G1016" s="23"/>
    </row>
    <row r="1017" spans="1:7" ht="15.75">
      <c r="A1017" s="23"/>
      <c r="B1017" s="29"/>
      <c r="C1017" s="23"/>
      <c r="D1017" s="23"/>
      <c r="E1017" s="23"/>
      <c r="F1017" s="23"/>
      <c r="G1017" s="23"/>
    </row>
    <row r="1018" spans="1:7" ht="14.25" customHeight="1">
      <c r="A1018" s="23"/>
      <c r="B1018" s="29"/>
      <c r="C1018" s="23"/>
      <c r="D1018" s="23"/>
      <c r="E1018" s="23"/>
      <c r="F1018" s="23"/>
      <c r="G1018" s="23"/>
    </row>
    <row r="1019" spans="1:7" ht="14.25" customHeight="1">
      <c r="A1019" s="23"/>
      <c r="B1019" s="29"/>
      <c r="C1019" s="23"/>
      <c r="D1019" s="23"/>
      <c r="E1019" s="23"/>
      <c r="F1019" s="23"/>
      <c r="G1019" s="23"/>
    </row>
    <row r="1020" spans="1:7" ht="15.75" customHeight="1">
      <c r="A1020" s="23"/>
      <c r="B1020" s="29"/>
      <c r="C1020" s="23"/>
      <c r="D1020" s="23"/>
      <c r="E1020" s="23"/>
      <c r="F1020" s="23"/>
      <c r="G1020" s="23"/>
    </row>
    <row r="1021" spans="1:7" ht="15.75">
      <c r="A1021" s="23"/>
      <c r="B1021" s="29"/>
      <c r="C1021" s="23"/>
      <c r="D1021" s="23"/>
      <c r="E1021" s="23"/>
      <c r="F1021" s="23"/>
      <c r="G1021" s="23"/>
    </row>
    <row r="1022" spans="1:7" ht="15.75">
      <c r="A1022" s="23"/>
      <c r="B1022" s="29"/>
      <c r="C1022" s="23"/>
      <c r="D1022" s="23"/>
      <c r="E1022" s="23"/>
      <c r="F1022" s="23"/>
      <c r="G1022" s="23"/>
    </row>
    <row r="1023" spans="1:7" ht="15.75">
      <c r="A1023" s="23"/>
      <c r="B1023" s="29"/>
      <c r="C1023" s="23"/>
      <c r="D1023" s="23"/>
      <c r="E1023" s="23"/>
      <c r="F1023" s="23"/>
      <c r="G1023" s="23"/>
    </row>
    <row r="1024" spans="1:7" ht="15.75">
      <c r="A1024" s="23"/>
      <c r="B1024" s="29"/>
      <c r="C1024" s="23"/>
      <c r="D1024" s="23"/>
      <c r="E1024" s="23"/>
      <c r="F1024" s="23"/>
      <c r="G1024" s="23"/>
    </row>
    <row r="1025" spans="1:7" ht="15.75">
      <c r="A1025" s="23"/>
      <c r="B1025" s="29"/>
      <c r="C1025" s="23"/>
      <c r="D1025" s="23"/>
      <c r="E1025" s="23"/>
      <c r="F1025" s="23"/>
      <c r="G1025" s="23"/>
    </row>
    <row r="1026" spans="1:7" ht="15.75">
      <c r="A1026" s="23"/>
      <c r="B1026" s="29"/>
      <c r="C1026" s="23"/>
      <c r="D1026" s="23"/>
      <c r="E1026" s="23"/>
      <c r="F1026" s="23"/>
      <c r="G1026" s="23"/>
    </row>
    <row r="1027" spans="1:7" ht="15.75">
      <c r="A1027" s="23"/>
      <c r="B1027" s="29"/>
      <c r="C1027" s="23"/>
      <c r="D1027" s="23"/>
      <c r="E1027" s="23"/>
      <c r="F1027" s="23"/>
      <c r="G1027" s="23"/>
    </row>
    <row r="1028" spans="1:7" ht="15.75">
      <c r="A1028" s="23"/>
      <c r="B1028" s="29"/>
      <c r="C1028" s="23"/>
      <c r="D1028" s="23"/>
      <c r="E1028" s="23"/>
      <c r="F1028" s="23"/>
      <c r="G1028" s="23"/>
    </row>
    <row r="1029" spans="1:7" ht="15.75">
      <c r="A1029" s="23"/>
      <c r="B1029" s="29"/>
      <c r="C1029" s="23"/>
      <c r="D1029" s="23"/>
      <c r="E1029" s="23"/>
      <c r="F1029" s="23"/>
      <c r="G1029" s="23"/>
    </row>
    <row r="1030" spans="1:7" ht="15.75">
      <c r="A1030" s="23"/>
      <c r="B1030" s="29"/>
      <c r="C1030" s="23"/>
      <c r="D1030" s="23"/>
      <c r="E1030" s="23"/>
      <c r="F1030" s="23"/>
      <c r="G1030" s="23"/>
    </row>
    <row r="1031" spans="1:7" ht="15.75">
      <c r="A1031" s="23"/>
      <c r="B1031" s="29"/>
      <c r="C1031" s="23"/>
      <c r="D1031" s="23"/>
      <c r="E1031" s="23"/>
      <c r="F1031" s="23"/>
      <c r="G1031" s="23"/>
    </row>
    <row r="1032" spans="1:7" ht="15.75">
      <c r="A1032" s="23"/>
      <c r="B1032" s="29"/>
      <c r="C1032" s="23"/>
      <c r="D1032" s="23"/>
      <c r="E1032" s="23"/>
      <c r="F1032" s="23"/>
      <c r="G1032" s="23"/>
    </row>
    <row r="1033" spans="1:7" ht="15.75">
      <c r="A1033" s="23"/>
      <c r="B1033" s="29"/>
      <c r="C1033" s="23"/>
      <c r="D1033" s="23"/>
      <c r="E1033" s="23"/>
      <c r="F1033" s="23"/>
      <c r="G1033" s="23"/>
    </row>
    <row r="1034" spans="1:7" ht="15.75">
      <c r="A1034" s="23"/>
      <c r="B1034" s="29"/>
      <c r="C1034" s="23"/>
      <c r="D1034" s="23"/>
      <c r="E1034" s="23"/>
      <c r="F1034" s="23"/>
      <c r="G1034" s="23"/>
    </row>
    <row r="1035" spans="1:7" ht="15.75">
      <c r="A1035" s="23"/>
      <c r="B1035" s="29"/>
      <c r="C1035" s="23"/>
      <c r="D1035" s="23"/>
      <c r="E1035" s="23"/>
      <c r="F1035" s="23"/>
      <c r="G1035" s="23"/>
    </row>
    <row r="1036" spans="1:7" ht="15.75">
      <c r="A1036" s="23"/>
      <c r="B1036" s="29"/>
      <c r="C1036" s="23"/>
      <c r="D1036" s="23"/>
      <c r="E1036" s="23"/>
      <c r="F1036" s="23"/>
      <c r="G1036" s="23"/>
    </row>
    <row r="1037" spans="1:7" ht="15.75">
      <c r="A1037" s="23"/>
      <c r="B1037" s="29"/>
      <c r="C1037" s="23"/>
      <c r="D1037" s="23"/>
      <c r="E1037" s="23"/>
      <c r="F1037" s="23"/>
      <c r="G1037" s="23"/>
    </row>
    <row r="1038" spans="1:7" ht="15.75">
      <c r="A1038" s="23"/>
      <c r="B1038" s="29"/>
      <c r="C1038" s="23"/>
      <c r="D1038" s="23"/>
      <c r="E1038" s="23"/>
      <c r="F1038" s="23"/>
      <c r="G1038" s="23"/>
    </row>
    <row r="1039" spans="1:7" ht="15.75">
      <c r="A1039" s="23"/>
      <c r="B1039" s="29"/>
      <c r="C1039" s="23"/>
      <c r="D1039" s="23"/>
      <c r="E1039" s="23"/>
      <c r="F1039" s="23"/>
      <c r="G1039" s="23"/>
    </row>
    <row r="1040" spans="1:7" ht="15.75">
      <c r="A1040" s="23"/>
      <c r="B1040" s="29"/>
      <c r="C1040" s="23"/>
      <c r="D1040" s="23"/>
      <c r="E1040" s="23"/>
      <c r="F1040" s="23"/>
      <c r="G1040" s="23"/>
    </row>
    <row r="1041" spans="1:7" ht="15.75">
      <c r="A1041" s="23"/>
      <c r="B1041" s="29"/>
      <c r="C1041" s="23"/>
      <c r="D1041" s="23"/>
      <c r="E1041" s="23"/>
      <c r="F1041" s="23"/>
      <c r="G1041" s="23"/>
    </row>
    <row r="1042" spans="1:7" ht="15.75">
      <c r="A1042" s="23"/>
      <c r="B1042" s="29"/>
      <c r="C1042" s="23"/>
      <c r="D1042" s="23"/>
      <c r="E1042" s="23"/>
      <c r="F1042" s="23"/>
      <c r="G1042" s="23"/>
    </row>
    <row r="1043" spans="1:7" ht="15.75">
      <c r="A1043" s="23"/>
      <c r="B1043" s="29"/>
      <c r="C1043" s="23"/>
      <c r="D1043" s="23"/>
      <c r="E1043" s="23"/>
      <c r="F1043" s="23"/>
      <c r="G1043" s="23"/>
    </row>
    <row r="1044" spans="1:7" ht="15.75">
      <c r="A1044" s="23"/>
      <c r="B1044" s="29"/>
      <c r="C1044" s="23"/>
      <c r="D1044" s="23"/>
      <c r="E1044" s="23"/>
      <c r="F1044" s="23"/>
      <c r="G1044" s="23"/>
    </row>
    <row r="1045" spans="1:7" ht="15.75">
      <c r="A1045" s="23"/>
      <c r="B1045" s="29"/>
      <c r="C1045" s="23"/>
      <c r="D1045" s="23"/>
      <c r="E1045" s="23"/>
      <c r="F1045" s="23"/>
      <c r="G1045" s="23"/>
    </row>
    <row r="1046" spans="1:7" ht="15.75">
      <c r="A1046" s="23"/>
      <c r="B1046" s="29"/>
      <c r="C1046" s="23"/>
      <c r="D1046" s="23"/>
      <c r="E1046" s="23"/>
      <c r="F1046" s="23"/>
      <c r="G1046" s="23"/>
    </row>
    <row r="1047" spans="1:7" ht="15.75">
      <c r="A1047" s="23"/>
      <c r="B1047" s="29"/>
      <c r="C1047" s="23"/>
      <c r="D1047" s="23"/>
      <c r="E1047" s="23"/>
      <c r="F1047" s="23"/>
      <c r="G1047" s="23"/>
    </row>
    <row r="1048" spans="1:7" ht="15.75">
      <c r="A1048" s="23"/>
      <c r="B1048" s="29"/>
      <c r="C1048" s="23"/>
      <c r="D1048" s="23"/>
      <c r="E1048" s="23"/>
      <c r="F1048" s="23"/>
      <c r="G1048" s="23"/>
    </row>
    <row r="1049" spans="1:7" ht="15.75">
      <c r="A1049" s="23"/>
      <c r="B1049" s="29"/>
      <c r="C1049" s="23"/>
      <c r="D1049" s="23"/>
      <c r="E1049" s="23"/>
      <c r="F1049" s="23"/>
      <c r="G1049" s="23"/>
    </row>
    <row r="1050" spans="1:7" ht="15.75">
      <c r="A1050" s="23"/>
      <c r="B1050" s="29"/>
      <c r="C1050" s="23"/>
      <c r="D1050" s="23"/>
      <c r="E1050" s="23"/>
      <c r="F1050" s="23"/>
      <c r="G1050" s="23"/>
    </row>
    <row r="1051" spans="1:7" ht="15.75">
      <c r="A1051" s="23"/>
      <c r="B1051" s="29"/>
      <c r="C1051" s="23"/>
      <c r="D1051" s="23"/>
      <c r="E1051" s="23"/>
      <c r="F1051" s="23"/>
      <c r="G1051" s="23"/>
    </row>
    <row r="1052" spans="1:7" ht="15.75">
      <c r="A1052" s="23"/>
      <c r="B1052" s="29"/>
      <c r="C1052" s="23"/>
      <c r="D1052" s="23"/>
      <c r="E1052" s="23"/>
      <c r="F1052" s="23"/>
      <c r="G1052" s="23"/>
    </row>
    <row r="1053" spans="1:7" ht="15.75">
      <c r="A1053" s="23"/>
      <c r="B1053" s="29"/>
      <c r="C1053" s="23"/>
      <c r="D1053" s="23"/>
      <c r="E1053" s="23"/>
      <c r="F1053" s="23"/>
      <c r="G1053" s="23"/>
    </row>
    <row r="1054" spans="1:7" ht="15.75">
      <c r="A1054" s="23"/>
      <c r="B1054" s="29"/>
      <c r="C1054" s="23"/>
      <c r="D1054" s="23"/>
      <c r="E1054" s="23"/>
      <c r="F1054" s="23"/>
      <c r="G1054" s="23"/>
    </row>
    <row r="1055" spans="1:7" ht="15.75">
      <c r="A1055" s="23"/>
      <c r="B1055" s="29"/>
      <c r="C1055" s="23"/>
      <c r="D1055" s="23"/>
      <c r="E1055" s="23"/>
      <c r="F1055" s="23"/>
      <c r="G1055" s="23"/>
    </row>
    <row r="1056" spans="1:7" ht="15.75">
      <c r="A1056" s="23"/>
      <c r="B1056" s="29"/>
      <c r="C1056" s="23"/>
      <c r="D1056" s="23"/>
      <c r="E1056" s="23"/>
      <c r="F1056" s="23"/>
      <c r="G1056" s="23"/>
    </row>
    <row r="1057" spans="1:7" ht="15.75">
      <c r="A1057" s="23"/>
      <c r="B1057" s="29"/>
      <c r="C1057" s="23"/>
      <c r="D1057" s="23"/>
      <c r="E1057" s="23"/>
      <c r="F1057" s="23"/>
      <c r="G1057" s="23"/>
    </row>
    <row r="1058" spans="1:7" ht="15.75">
      <c r="A1058" s="23"/>
      <c r="B1058" s="29"/>
      <c r="C1058" s="23"/>
      <c r="D1058" s="23"/>
      <c r="E1058" s="23"/>
      <c r="F1058" s="23"/>
      <c r="G1058" s="23"/>
    </row>
    <row r="1059" spans="1:7" ht="15.75">
      <c r="A1059" s="23"/>
      <c r="B1059" s="29"/>
      <c r="C1059" s="23"/>
      <c r="D1059" s="23"/>
      <c r="E1059" s="23"/>
      <c r="F1059" s="23"/>
      <c r="G1059" s="23"/>
    </row>
    <row r="1060" spans="1:7" ht="15.75">
      <c r="A1060" s="23"/>
      <c r="B1060" s="29"/>
      <c r="C1060" s="23"/>
      <c r="D1060" s="23"/>
      <c r="E1060" s="23"/>
      <c r="F1060" s="23"/>
      <c r="G1060" s="23"/>
    </row>
    <row r="1061" spans="1:7" ht="15.75">
      <c r="A1061" s="23"/>
      <c r="B1061" s="29"/>
      <c r="C1061" s="23"/>
      <c r="D1061" s="23"/>
      <c r="E1061" s="23"/>
      <c r="F1061" s="23"/>
      <c r="G1061" s="23"/>
    </row>
    <row r="1062" spans="1:7" ht="15.75">
      <c r="A1062" s="23"/>
      <c r="B1062" s="29"/>
      <c r="C1062" s="23"/>
      <c r="D1062" s="23"/>
      <c r="E1062" s="23"/>
      <c r="F1062" s="23"/>
      <c r="G1062" s="23"/>
    </row>
    <row r="1063" spans="1:7" ht="15.75">
      <c r="A1063" s="23"/>
      <c r="B1063" s="29"/>
      <c r="C1063" s="23"/>
      <c r="D1063" s="23"/>
      <c r="E1063" s="23"/>
      <c r="F1063" s="23"/>
      <c r="G1063" s="23"/>
    </row>
    <row r="1064" spans="1:7" ht="15.75">
      <c r="A1064" s="23"/>
      <c r="B1064" s="29"/>
      <c r="C1064" s="23"/>
      <c r="D1064" s="23"/>
      <c r="E1064" s="23"/>
      <c r="F1064" s="23"/>
      <c r="G1064" s="23"/>
    </row>
    <row r="1065" spans="1:7" ht="15.75">
      <c r="A1065" s="23"/>
      <c r="B1065" s="29"/>
      <c r="C1065" s="23"/>
      <c r="D1065" s="23"/>
      <c r="E1065" s="23"/>
      <c r="F1065" s="23"/>
      <c r="G1065" s="23"/>
    </row>
    <row r="1066" spans="1:7" ht="15.75">
      <c r="A1066" s="23"/>
      <c r="B1066" s="29"/>
      <c r="C1066" s="23"/>
      <c r="D1066" s="23"/>
      <c r="E1066" s="23"/>
      <c r="F1066" s="23"/>
      <c r="G1066" s="23"/>
    </row>
    <row r="1067" spans="1:7" ht="15.75">
      <c r="A1067" s="23"/>
      <c r="B1067" s="29"/>
      <c r="C1067" s="23"/>
      <c r="D1067" s="23"/>
      <c r="E1067" s="23"/>
      <c r="F1067" s="23"/>
      <c r="G1067" s="23"/>
    </row>
    <row r="1068" spans="1:7" ht="15.75">
      <c r="A1068" s="23"/>
      <c r="B1068" s="29"/>
      <c r="C1068" s="23"/>
      <c r="D1068" s="23"/>
      <c r="E1068" s="23"/>
      <c r="F1068" s="23"/>
      <c r="G1068" s="23"/>
    </row>
    <row r="1069" spans="1:7" ht="15.75">
      <c r="A1069" s="23"/>
      <c r="B1069" s="29"/>
      <c r="C1069" s="23"/>
      <c r="D1069" s="23"/>
      <c r="E1069" s="23"/>
      <c r="F1069" s="23"/>
      <c r="G1069" s="23"/>
    </row>
    <row r="1070" spans="1:7" ht="15.75">
      <c r="A1070" s="23"/>
      <c r="B1070" s="29"/>
      <c r="C1070" s="23"/>
      <c r="D1070" s="23"/>
      <c r="E1070" s="23"/>
      <c r="F1070" s="23"/>
      <c r="G1070" s="23"/>
    </row>
    <row r="1071" spans="1:7" ht="15.75">
      <c r="A1071" s="23"/>
      <c r="B1071" s="29"/>
      <c r="C1071" s="23"/>
      <c r="D1071" s="23"/>
      <c r="E1071" s="23"/>
      <c r="F1071" s="23"/>
      <c r="G1071" s="23"/>
    </row>
    <row r="1072" spans="1:7" ht="15.75">
      <c r="A1072" s="23"/>
      <c r="B1072" s="29"/>
      <c r="C1072" s="23"/>
      <c r="D1072" s="23"/>
      <c r="E1072" s="23"/>
      <c r="F1072" s="23"/>
      <c r="G1072" s="23"/>
    </row>
    <row r="1073" spans="1:7" ht="15.75">
      <c r="A1073" s="23"/>
      <c r="B1073" s="29"/>
      <c r="C1073" s="23"/>
      <c r="D1073" s="23"/>
      <c r="E1073" s="23"/>
      <c r="F1073" s="23"/>
      <c r="G1073" s="23"/>
    </row>
    <row r="1074" spans="1:7" ht="15.75">
      <c r="A1074" s="23"/>
      <c r="B1074" s="29"/>
      <c r="C1074" s="23"/>
      <c r="D1074" s="23"/>
      <c r="E1074" s="23"/>
      <c r="F1074" s="23"/>
      <c r="G1074" s="23"/>
    </row>
    <row r="1075" spans="1:7" ht="15.75">
      <c r="A1075" s="23"/>
      <c r="B1075" s="29"/>
      <c r="C1075" s="23"/>
      <c r="D1075" s="23"/>
      <c r="E1075" s="23"/>
      <c r="F1075" s="23"/>
      <c r="G1075" s="23"/>
    </row>
    <row r="1076" spans="1:7" ht="15.75">
      <c r="A1076" s="23"/>
      <c r="B1076" s="29"/>
      <c r="C1076" s="23"/>
      <c r="D1076" s="23"/>
      <c r="E1076" s="23"/>
      <c r="F1076" s="23"/>
      <c r="G1076" s="23"/>
    </row>
    <row r="1077" spans="1:7" ht="15.75">
      <c r="A1077" s="23"/>
      <c r="B1077" s="29"/>
      <c r="C1077" s="23"/>
      <c r="D1077" s="23"/>
      <c r="E1077" s="23"/>
      <c r="F1077" s="23"/>
      <c r="G1077" s="23"/>
    </row>
    <row r="1078" spans="1:7" ht="15.75">
      <c r="A1078" s="23"/>
      <c r="B1078" s="29"/>
      <c r="C1078" s="23"/>
      <c r="D1078" s="23"/>
      <c r="E1078" s="23"/>
      <c r="F1078" s="23"/>
      <c r="G1078" s="23"/>
    </row>
    <row r="1079" spans="1:7" ht="15.75">
      <c r="A1079" s="23"/>
      <c r="B1079" s="29"/>
      <c r="C1079" s="23"/>
      <c r="D1079" s="23"/>
      <c r="E1079" s="23"/>
      <c r="F1079" s="23"/>
      <c r="G1079" s="23"/>
    </row>
    <row r="1080" spans="1:7" ht="15.75">
      <c r="A1080" s="23"/>
      <c r="B1080" s="29"/>
      <c r="C1080" s="23"/>
      <c r="D1080" s="23"/>
      <c r="E1080" s="23"/>
      <c r="F1080" s="23"/>
      <c r="G1080" s="23"/>
    </row>
    <row r="1081" spans="1:7" ht="15.75">
      <c r="A1081" s="23"/>
      <c r="B1081" s="29"/>
      <c r="C1081" s="23"/>
      <c r="D1081" s="23"/>
      <c r="E1081" s="23"/>
      <c r="F1081" s="23"/>
      <c r="G1081" s="23"/>
    </row>
    <row r="1082" spans="1:7" ht="15.75">
      <c r="A1082" s="23"/>
      <c r="B1082" s="29"/>
      <c r="C1082" s="23"/>
      <c r="D1082" s="23"/>
      <c r="E1082" s="23"/>
      <c r="F1082" s="23"/>
      <c r="G1082" s="23"/>
    </row>
    <row r="1083" spans="1:7" ht="15.75">
      <c r="A1083" s="23"/>
      <c r="B1083" s="29"/>
      <c r="C1083" s="23"/>
      <c r="D1083" s="23"/>
      <c r="E1083" s="23"/>
      <c r="F1083" s="23"/>
      <c r="G1083" s="23"/>
    </row>
    <row r="1084" spans="1:7" ht="15.75">
      <c r="A1084" s="23"/>
      <c r="B1084" s="29"/>
      <c r="C1084" s="23"/>
      <c r="D1084" s="23"/>
      <c r="E1084" s="23"/>
      <c r="F1084" s="23"/>
      <c r="G1084" s="23"/>
    </row>
    <row r="1085" spans="1:7" ht="15.75">
      <c r="A1085" s="23"/>
      <c r="B1085" s="29"/>
      <c r="C1085" s="23"/>
      <c r="D1085" s="23"/>
      <c r="E1085" s="23"/>
      <c r="F1085" s="23"/>
      <c r="G1085" s="23"/>
    </row>
    <row r="1086" spans="1:7" ht="15.75">
      <c r="A1086" s="23"/>
      <c r="B1086" s="29"/>
      <c r="C1086" s="23"/>
      <c r="D1086" s="23"/>
      <c r="E1086" s="23"/>
      <c r="F1086" s="23"/>
      <c r="G1086" s="23"/>
    </row>
    <row r="1087" spans="1:7" ht="15.75">
      <c r="A1087" s="23"/>
      <c r="B1087" s="29"/>
      <c r="C1087" s="23"/>
      <c r="D1087" s="23"/>
      <c r="E1087" s="23"/>
      <c r="F1087" s="23"/>
      <c r="G1087" s="23"/>
    </row>
    <row r="1088" spans="1:7" ht="15.75">
      <c r="A1088" s="23"/>
      <c r="B1088" s="29"/>
      <c r="C1088" s="23"/>
      <c r="D1088" s="23"/>
      <c r="E1088" s="23"/>
      <c r="F1088" s="23"/>
      <c r="G1088" s="23"/>
    </row>
    <row r="1089" spans="1:7" ht="15.75">
      <c r="A1089" s="23"/>
      <c r="B1089" s="29"/>
      <c r="C1089" s="23"/>
      <c r="D1089" s="23"/>
      <c r="E1089" s="23"/>
      <c r="F1089" s="23"/>
      <c r="G1089" s="23"/>
    </row>
    <row r="1090" spans="1:7" ht="15.75">
      <c r="A1090" s="23"/>
      <c r="B1090" s="29"/>
      <c r="C1090" s="23"/>
      <c r="D1090" s="23"/>
      <c r="E1090" s="23"/>
      <c r="F1090" s="23"/>
      <c r="G1090" s="23"/>
    </row>
    <row r="1091" spans="1:7" ht="15.75">
      <c r="A1091" s="23"/>
      <c r="B1091" s="29"/>
      <c r="C1091" s="23"/>
      <c r="D1091" s="23"/>
      <c r="E1091" s="23"/>
      <c r="F1091" s="23"/>
      <c r="G1091" s="23"/>
    </row>
    <row r="1092" spans="1:7" ht="15.75">
      <c r="A1092" s="23"/>
      <c r="B1092" s="29"/>
      <c r="C1092" s="23"/>
      <c r="D1092" s="23"/>
      <c r="E1092" s="23"/>
      <c r="F1092" s="23"/>
      <c r="G1092" s="23"/>
    </row>
    <row r="1093" spans="1:7" ht="15.75">
      <c r="A1093" s="23"/>
      <c r="B1093" s="29"/>
      <c r="C1093" s="23"/>
      <c r="D1093" s="23"/>
      <c r="E1093" s="23"/>
      <c r="F1093" s="23"/>
      <c r="G1093" s="23"/>
    </row>
    <row r="1094" spans="1:7" ht="15.75">
      <c r="A1094" s="23"/>
      <c r="B1094" s="29"/>
      <c r="C1094" s="23"/>
      <c r="D1094" s="23"/>
      <c r="E1094" s="23"/>
      <c r="F1094" s="23"/>
      <c r="G1094" s="23"/>
    </row>
    <row r="1095" spans="1:7" ht="15.75">
      <c r="A1095" s="23"/>
      <c r="B1095" s="29"/>
      <c r="C1095" s="23"/>
      <c r="D1095" s="23"/>
      <c r="E1095" s="23"/>
      <c r="F1095" s="23"/>
      <c r="G1095" s="23"/>
    </row>
    <row r="1096" spans="1:7" ht="15.75">
      <c r="A1096" s="23"/>
      <c r="B1096" s="29"/>
      <c r="C1096" s="23"/>
      <c r="D1096" s="23"/>
      <c r="E1096" s="23"/>
      <c r="F1096" s="23"/>
      <c r="G1096" s="23"/>
    </row>
    <row r="1097" spans="1:7" ht="15.75">
      <c r="A1097" s="23"/>
      <c r="B1097" s="29"/>
      <c r="C1097" s="23"/>
      <c r="D1097" s="23"/>
      <c r="E1097" s="23"/>
      <c r="F1097" s="23"/>
      <c r="G1097" s="23"/>
    </row>
    <row r="1098" spans="1:7" ht="15.75">
      <c r="A1098" s="23"/>
      <c r="B1098" s="29"/>
      <c r="C1098" s="23"/>
      <c r="D1098" s="23"/>
      <c r="E1098" s="23"/>
      <c r="F1098" s="23"/>
      <c r="G1098" s="23"/>
    </row>
    <row r="1099" spans="1:7" ht="15.75">
      <c r="A1099" s="23"/>
      <c r="B1099" s="29"/>
      <c r="C1099" s="23"/>
      <c r="D1099" s="23"/>
      <c r="E1099" s="23"/>
      <c r="F1099" s="23"/>
      <c r="G1099" s="23"/>
    </row>
    <row r="1100" spans="1:7" ht="15.75">
      <c r="A1100" s="23"/>
      <c r="B1100" s="29"/>
      <c r="C1100" s="23"/>
      <c r="D1100" s="23"/>
      <c r="E1100" s="23"/>
      <c r="F1100" s="23"/>
      <c r="G1100" s="23"/>
    </row>
    <row r="1101" spans="1:7" ht="15.75">
      <c r="A1101" s="23"/>
      <c r="B1101" s="29"/>
      <c r="C1101" s="23"/>
      <c r="D1101" s="23"/>
      <c r="E1101" s="23"/>
      <c r="F1101" s="23"/>
      <c r="G1101" s="23"/>
    </row>
    <row r="1102" spans="1:7" ht="15.75">
      <c r="A1102" s="23"/>
      <c r="B1102" s="29"/>
      <c r="C1102" s="23"/>
      <c r="D1102" s="23"/>
      <c r="E1102" s="23"/>
      <c r="F1102" s="23"/>
      <c r="G1102" s="23"/>
    </row>
    <row r="1103" spans="1:7" ht="15.75">
      <c r="A1103" s="23"/>
      <c r="B1103" s="29"/>
      <c r="C1103" s="23"/>
      <c r="D1103" s="23"/>
      <c r="E1103" s="23"/>
      <c r="F1103" s="23"/>
      <c r="G1103" s="23"/>
    </row>
    <row r="1104" spans="1:7" ht="15.75">
      <c r="A1104" s="23"/>
      <c r="B1104" s="29"/>
      <c r="C1104" s="23"/>
      <c r="D1104" s="23"/>
      <c r="E1104" s="23"/>
      <c r="F1104" s="23"/>
      <c r="G1104" s="23"/>
    </row>
    <row r="1105" spans="1:7" ht="15.75">
      <c r="A1105" s="23"/>
      <c r="B1105" s="29"/>
      <c r="C1105" s="23"/>
      <c r="D1105" s="23"/>
      <c r="E1105" s="23"/>
      <c r="F1105" s="23"/>
      <c r="G1105" s="23"/>
    </row>
    <row r="1106" spans="1:7" ht="15.75">
      <c r="A1106" s="23"/>
      <c r="B1106" s="29"/>
      <c r="C1106" s="23"/>
      <c r="D1106" s="23"/>
      <c r="E1106" s="23"/>
      <c r="F1106" s="23"/>
      <c r="G1106" s="23"/>
    </row>
    <row r="1107" spans="1:7" ht="15.75">
      <c r="A1107" s="23"/>
      <c r="B1107" s="29"/>
      <c r="C1107" s="23"/>
      <c r="D1107" s="23"/>
      <c r="E1107" s="23"/>
      <c r="F1107" s="23"/>
      <c r="G1107" s="23"/>
    </row>
    <row r="1108" spans="1:7" ht="15.75">
      <c r="A1108" s="23"/>
      <c r="B1108" s="29"/>
      <c r="C1108" s="23"/>
      <c r="D1108" s="23"/>
      <c r="E1108" s="23"/>
      <c r="F1108" s="23"/>
      <c r="G1108" s="23"/>
    </row>
    <row r="1109" spans="1:7" ht="15.75">
      <c r="A1109" s="21"/>
      <c r="B1109" s="22"/>
      <c r="C1109" s="21"/>
      <c r="D1109" s="21"/>
      <c r="E1109" s="21"/>
      <c r="F1109" s="21"/>
      <c r="G1109" s="21"/>
    </row>
    <row r="1110" spans="1:7" ht="15.75">
      <c r="A1110" s="21"/>
      <c r="B1110" s="22"/>
      <c r="C1110" s="21"/>
      <c r="D1110" s="21"/>
      <c r="E1110" s="21"/>
      <c r="F1110" s="21"/>
      <c r="G1110" s="21"/>
    </row>
    <row r="1111" spans="1:7" ht="15.75">
      <c r="A1111" s="21"/>
      <c r="B1111" s="22"/>
      <c r="C1111" s="21"/>
      <c r="D1111" s="21"/>
      <c r="E1111" s="21"/>
      <c r="F1111" s="21"/>
      <c r="G1111" s="21"/>
    </row>
    <row r="1112" spans="1:7" ht="15.75">
      <c r="A1112" s="21"/>
      <c r="B1112" s="22"/>
      <c r="C1112" s="21"/>
      <c r="D1112" s="21"/>
      <c r="E1112" s="21"/>
      <c r="F1112" s="21"/>
      <c r="G1112" s="21"/>
    </row>
    <row r="1113" spans="1:7" ht="15.75">
      <c r="A1113" s="21"/>
      <c r="B1113" s="22"/>
      <c r="C1113" s="21"/>
      <c r="D1113" s="21"/>
      <c r="E1113" s="21"/>
      <c r="F1113" s="21"/>
      <c r="G1113" s="21"/>
    </row>
    <row r="1114" spans="1:7" ht="15.75">
      <c r="A1114" s="21"/>
      <c r="B1114" s="22"/>
      <c r="C1114" s="21"/>
      <c r="D1114" s="21"/>
      <c r="E1114" s="21"/>
      <c r="F1114" s="21"/>
      <c r="G1114" s="21"/>
    </row>
    <row r="1115" spans="1:7" ht="15.75">
      <c r="A1115" s="21"/>
      <c r="B1115" s="22"/>
      <c r="C1115" s="21"/>
      <c r="D1115" s="21"/>
      <c r="E1115" s="21"/>
      <c r="F1115" s="21"/>
      <c r="G1115" s="21"/>
    </row>
    <row r="1116" spans="1:7" ht="15.75">
      <c r="A1116" s="21"/>
      <c r="B1116" s="22"/>
      <c r="C1116" s="21"/>
      <c r="D1116" s="21"/>
      <c r="E1116" s="21"/>
      <c r="F1116" s="21"/>
      <c r="G1116" s="21"/>
    </row>
    <row r="1117" spans="1:7" ht="15.75">
      <c r="A1117" s="21"/>
      <c r="B1117" s="22"/>
      <c r="C1117" s="21"/>
      <c r="D1117" s="21"/>
      <c r="E1117" s="21"/>
      <c r="F1117" s="21"/>
      <c r="G1117" s="21"/>
    </row>
    <row r="1118" spans="1:7" ht="15.75">
      <c r="A1118" s="21"/>
      <c r="B1118" s="22"/>
      <c r="C1118" s="21"/>
      <c r="D1118" s="21"/>
      <c r="E1118" s="21"/>
      <c r="F1118" s="21"/>
      <c r="G1118" s="21"/>
    </row>
    <row r="1119" spans="1:7" ht="15.75">
      <c r="A1119" s="21"/>
      <c r="B1119" s="22"/>
      <c r="C1119" s="21"/>
      <c r="D1119" s="21"/>
      <c r="E1119" s="21"/>
      <c r="F1119" s="21"/>
      <c r="G1119" s="21"/>
    </row>
    <row r="1120" spans="1:7" ht="15.75">
      <c r="A1120" s="21"/>
      <c r="B1120" s="22"/>
      <c r="C1120" s="21"/>
      <c r="D1120" s="21"/>
      <c r="E1120" s="21"/>
      <c r="F1120" s="21"/>
      <c r="G1120" s="21"/>
    </row>
    <row r="1121" spans="1:7" ht="15.75">
      <c r="A1121" s="21"/>
      <c r="B1121" s="22"/>
      <c r="C1121" s="21"/>
      <c r="D1121" s="21"/>
      <c r="E1121" s="21"/>
      <c r="F1121" s="21"/>
      <c r="G1121" s="21"/>
    </row>
    <row r="1122" spans="1:7" ht="15.75">
      <c r="A1122" s="21"/>
      <c r="B1122" s="22"/>
      <c r="C1122" s="21"/>
      <c r="D1122" s="21"/>
      <c r="E1122" s="21"/>
      <c r="F1122" s="21"/>
      <c r="G1122" s="21"/>
    </row>
    <row r="1123" spans="1:7" ht="15.75">
      <c r="A1123" s="21"/>
      <c r="B1123" s="22"/>
      <c r="C1123" s="21"/>
      <c r="D1123" s="21"/>
      <c r="E1123" s="21"/>
      <c r="F1123" s="21"/>
      <c r="G1123" s="21"/>
    </row>
    <row r="1124" spans="1:7" ht="15.75">
      <c r="A1124" s="21"/>
      <c r="B1124" s="22"/>
      <c r="C1124" s="21"/>
      <c r="D1124" s="21"/>
      <c r="E1124" s="21"/>
      <c r="F1124" s="21"/>
      <c r="G1124" s="21"/>
    </row>
    <row r="1125" spans="1:7" ht="15.75">
      <c r="A1125" s="21"/>
      <c r="B1125" s="22"/>
      <c r="C1125" s="21"/>
      <c r="D1125" s="21"/>
      <c r="E1125" s="21"/>
      <c r="F1125" s="21"/>
      <c r="G1125" s="21"/>
    </row>
    <row r="1126" spans="1:7" ht="15.75">
      <c r="A1126" s="21"/>
      <c r="B1126" s="22"/>
      <c r="C1126" s="21"/>
      <c r="D1126" s="21"/>
      <c r="E1126" s="21"/>
      <c r="F1126" s="21"/>
      <c r="G1126" s="21"/>
    </row>
    <row r="1127" spans="1:7" ht="15.75">
      <c r="A1127" s="21"/>
      <c r="B1127" s="22"/>
      <c r="C1127" s="21"/>
      <c r="D1127" s="21"/>
      <c r="E1127" s="21"/>
      <c r="F1127" s="21"/>
      <c r="G1127" s="21"/>
    </row>
    <row r="1128" spans="1:7" ht="15.75">
      <c r="A1128" s="21"/>
      <c r="B1128" s="22"/>
      <c r="C1128" s="21"/>
      <c r="D1128" s="21"/>
      <c r="E1128" s="21"/>
      <c r="F1128" s="21"/>
      <c r="G1128" s="21"/>
    </row>
    <row r="1129" spans="1:7" ht="15.75">
      <c r="A1129" s="21"/>
      <c r="B1129" s="22"/>
      <c r="C1129" s="21"/>
      <c r="D1129" s="21"/>
      <c r="E1129" s="21"/>
      <c r="F1129" s="21"/>
      <c r="G1129" s="21"/>
    </row>
    <row r="1130" spans="1:7" ht="15.75">
      <c r="A1130" s="21"/>
      <c r="B1130" s="22"/>
      <c r="C1130" s="21"/>
      <c r="D1130" s="21"/>
      <c r="E1130" s="21"/>
      <c r="F1130" s="21"/>
      <c r="G1130" s="21"/>
    </row>
    <row r="1131" spans="1:7" ht="15.75">
      <c r="A1131" s="21"/>
      <c r="B1131" s="22"/>
      <c r="C1131" s="21"/>
      <c r="D1131" s="21"/>
      <c r="E1131" s="21"/>
      <c r="F1131" s="21"/>
      <c r="G1131" s="21"/>
    </row>
    <row r="1132" spans="1:7" ht="15.75">
      <c r="A1132" s="21"/>
      <c r="B1132" s="22"/>
      <c r="C1132" s="21"/>
      <c r="D1132" s="21"/>
      <c r="E1132" s="21"/>
      <c r="F1132" s="21"/>
      <c r="G1132" s="21"/>
    </row>
    <row r="1133" spans="1:7" ht="15.75">
      <c r="A1133" s="21"/>
      <c r="B1133" s="22"/>
      <c r="C1133" s="21"/>
      <c r="D1133" s="21"/>
      <c r="E1133" s="21"/>
      <c r="F1133" s="21"/>
      <c r="G1133" s="21"/>
    </row>
    <row r="1134" spans="1:7" ht="15.75">
      <c r="A1134" s="21"/>
      <c r="B1134" s="22"/>
      <c r="C1134" s="21"/>
      <c r="D1134" s="21"/>
      <c r="E1134" s="21"/>
      <c r="F1134" s="21"/>
      <c r="G1134" s="21"/>
    </row>
    <row r="1135" spans="1:7" ht="15.75">
      <c r="A1135" s="21"/>
      <c r="B1135" s="22"/>
      <c r="C1135" s="21"/>
      <c r="D1135" s="21"/>
      <c r="E1135" s="21"/>
      <c r="F1135" s="21"/>
      <c r="G1135" s="21"/>
    </row>
    <row r="1136" spans="1:7" ht="15.75">
      <c r="A1136" s="21"/>
      <c r="B1136" s="22"/>
      <c r="C1136" s="21"/>
      <c r="D1136" s="21"/>
      <c r="E1136" s="21"/>
      <c r="F1136" s="21"/>
      <c r="G1136" s="21"/>
    </row>
    <row r="1137" spans="1:7" ht="15.75">
      <c r="A1137" s="21"/>
      <c r="B1137" s="22"/>
      <c r="C1137" s="21"/>
      <c r="D1137" s="21"/>
      <c r="E1137" s="21"/>
      <c r="F1137" s="21"/>
      <c r="G1137" s="21"/>
    </row>
    <row r="1138" spans="1:7" ht="15.75">
      <c r="A1138" s="21"/>
      <c r="B1138" s="22"/>
      <c r="C1138" s="21"/>
      <c r="D1138" s="21"/>
      <c r="E1138" s="21"/>
      <c r="F1138" s="21"/>
      <c r="G1138" s="21"/>
    </row>
    <row r="1139" spans="1:7" ht="15.75">
      <c r="A1139" s="21"/>
      <c r="B1139" s="22"/>
      <c r="C1139" s="21"/>
      <c r="D1139" s="21"/>
      <c r="E1139" s="21"/>
      <c r="F1139" s="21"/>
      <c r="G1139" s="21"/>
    </row>
    <row r="1140" spans="1:7" ht="15.75">
      <c r="A1140" s="21"/>
      <c r="B1140" s="22"/>
      <c r="C1140" s="21"/>
      <c r="D1140" s="21"/>
      <c r="E1140" s="21"/>
      <c r="F1140" s="21"/>
      <c r="G1140" s="21"/>
    </row>
    <row r="1141" spans="1:7" ht="15.75">
      <c r="A1141" s="21"/>
      <c r="B1141" s="22"/>
      <c r="C1141" s="21"/>
      <c r="D1141" s="21"/>
      <c r="E1141" s="21"/>
      <c r="F1141" s="21"/>
      <c r="G1141" s="21"/>
    </row>
    <row r="1142" spans="1:7" ht="15.75">
      <c r="A1142" s="21"/>
      <c r="B1142" s="22"/>
      <c r="C1142" s="21"/>
      <c r="D1142" s="21"/>
      <c r="E1142" s="21"/>
      <c r="F1142" s="21"/>
      <c r="G1142" s="21"/>
    </row>
    <row r="1143" spans="1:7" ht="15.75">
      <c r="A1143" s="21"/>
      <c r="B1143" s="22"/>
      <c r="C1143" s="21"/>
      <c r="D1143" s="21"/>
      <c r="E1143" s="21"/>
      <c r="F1143" s="21"/>
      <c r="G1143" s="21"/>
    </row>
    <row r="1144" spans="1:7" ht="15.75">
      <c r="A1144" s="21"/>
      <c r="B1144" s="22"/>
      <c r="C1144" s="21"/>
      <c r="D1144" s="21"/>
      <c r="E1144" s="21"/>
      <c r="F1144" s="21"/>
      <c r="G1144" s="21"/>
    </row>
    <row r="1145" spans="1:7" ht="15.75">
      <c r="A1145" s="21"/>
      <c r="B1145" s="22"/>
      <c r="C1145" s="21"/>
      <c r="D1145" s="21"/>
      <c r="E1145" s="21"/>
      <c r="F1145" s="21"/>
      <c r="G1145" s="21"/>
    </row>
    <row r="1146" spans="1:7" ht="15.75">
      <c r="A1146" s="21"/>
      <c r="B1146" s="22"/>
      <c r="C1146" s="21"/>
      <c r="D1146" s="21"/>
      <c r="E1146" s="21"/>
      <c r="F1146" s="21"/>
      <c r="G1146" s="21"/>
    </row>
    <row r="1147" spans="1:7" ht="15.75">
      <c r="A1147" s="21"/>
      <c r="B1147" s="22"/>
      <c r="C1147" s="21"/>
      <c r="D1147" s="21"/>
      <c r="E1147" s="21"/>
      <c r="F1147" s="21"/>
      <c r="G1147" s="21"/>
    </row>
    <row r="1148" spans="1:7" ht="15.75">
      <c r="A1148" s="21"/>
      <c r="B1148" s="22"/>
      <c r="C1148" s="21"/>
      <c r="D1148" s="21"/>
      <c r="E1148" s="21"/>
      <c r="F1148" s="21"/>
      <c r="G1148" s="21"/>
    </row>
    <row r="1149" spans="1:7" ht="15.75">
      <c r="A1149" s="21"/>
      <c r="B1149" s="22"/>
      <c r="C1149" s="21"/>
      <c r="D1149" s="21"/>
      <c r="E1149" s="21"/>
      <c r="F1149" s="21"/>
      <c r="G1149" s="21"/>
    </row>
    <row r="1150" spans="1:7" ht="15.75">
      <c r="A1150" s="21"/>
      <c r="B1150" s="22"/>
      <c r="C1150" s="21"/>
      <c r="D1150" s="21"/>
      <c r="E1150" s="21"/>
      <c r="F1150" s="21"/>
      <c r="G1150" s="21"/>
    </row>
    <row r="1151" spans="1:7" ht="15.75">
      <c r="A1151" s="21"/>
      <c r="B1151" s="22"/>
      <c r="C1151" s="21"/>
      <c r="D1151" s="21"/>
      <c r="E1151" s="21"/>
      <c r="F1151" s="21"/>
      <c r="G1151" s="21"/>
    </row>
    <row r="1152" spans="1:7" ht="15.75">
      <c r="A1152" s="21"/>
      <c r="B1152" s="22"/>
      <c r="C1152" s="21"/>
      <c r="D1152" s="21"/>
      <c r="E1152" s="21"/>
      <c r="F1152" s="21"/>
      <c r="G1152" s="21"/>
    </row>
    <row r="1153" spans="1:7" ht="15.75">
      <c r="A1153" s="21"/>
      <c r="B1153" s="22"/>
      <c r="C1153" s="21"/>
      <c r="D1153" s="21"/>
      <c r="E1153" s="21"/>
      <c r="F1153" s="21"/>
      <c r="G1153" s="21"/>
    </row>
    <row r="1154" spans="1:7" ht="15.75">
      <c r="A1154" s="21"/>
      <c r="B1154" s="22"/>
      <c r="C1154" s="21"/>
      <c r="D1154" s="21"/>
      <c r="E1154" s="21"/>
      <c r="F1154" s="21"/>
      <c r="G1154" s="21"/>
    </row>
    <row r="1155" spans="1:7" ht="15.75">
      <c r="A1155" s="21"/>
      <c r="B1155" s="22"/>
      <c r="C1155" s="21"/>
      <c r="D1155" s="21"/>
      <c r="E1155" s="21"/>
      <c r="F1155" s="21"/>
      <c r="G1155" s="21"/>
    </row>
    <row r="1156" spans="1:7" ht="15.75">
      <c r="A1156" s="21"/>
      <c r="B1156" s="22"/>
      <c r="C1156" s="21"/>
      <c r="D1156" s="21"/>
      <c r="E1156" s="21"/>
      <c r="F1156" s="21"/>
      <c r="G1156" s="21"/>
    </row>
    <row r="1157" spans="1:7" ht="15.75">
      <c r="A1157" s="21"/>
      <c r="B1157" s="22"/>
      <c r="C1157" s="21"/>
      <c r="D1157" s="21"/>
      <c r="E1157" s="21"/>
      <c r="F1157" s="21"/>
      <c r="G1157" s="21"/>
    </row>
    <row r="1158" spans="1:7" ht="15.75">
      <c r="A1158" s="21"/>
      <c r="B1158" s="22"/>
      <c r="C1158" s="21"/>
      <c r="D1158" s="21"/>
      <c r="E1158" s="21"/>
      <c r="F1158" s="21"/>
      <c r="G1158" s="21"/>
    </row>
    <row r="1159" spans="1:7" ht="15.75">
      <c r="A1159" s="21"/>
      <c r="B1159" s="22"/>
      <c r="C1159" s="21"/>
      <c r="D1159" s="21"/>
      <c r="E1159" s="21"/>
      <c r="F1159" s="21"/>
      <c r="G1159" s="21"/>
    </row>
    <row r="1160" spans="1:7" ht="15.75">
      <c r="A1160" s="21"/>
      <c r="B1160" s="22"/>
      <c r="C1160" s="21"/>
      <c r="D1160" s="21"/>
      <c r="E1160" s="21"/>
      <c r="F1160" s="21"/>
      <c r="G1160" s="21"/>
    </row>
    <row r="1161" spans="1:7" ht="15.75">
      <c r="A1161" s="21"/>
      <c r="B1161" s="22"/>
      <c r="C1161" s="21"/>
      <c r="D1161" s="21"/>
      <c r="E1161" s="21"/>
      <c r="F1161" s="21"/>
      <c r="G1161" s="21"/>
    </row>
    <row r="1162" spans="1:7" ht="15.75">
      <c r="A1162" s="21"/>
      <c r="B1162" s="22"/>
      <c r="C1162" s="21"/>
      <c r="D1162" s="21"/>
      <c r="E1162" s="21"/>
      <c r="F1162" s="21"/>
      <c r="G1162" s="21"/>
    </row>
    <row r="1163" spans="1:7" ht="15.75">
      <c r="A1163" s="21"/>
      <c r="B1163" s="22"/>
      <c r="C1163" s="21"/>
      <c r="D1163" s="21"/>
      <c r="E1163" s="21"/>
      <c r="F1163" s="21"/>
      <c r="G1163" s="21"/>
    </row>
    <row r="1164" spans="1:7" ht="15.75">
      <c r="A1164" s="21"/>
      <c r="B1164" s="22"/>
      <c r="C1164" s="21"/>
      <c r="D1164" s="21"/>
      <c r="E1164" s="21"/>
      <c r="F1164" s="21"/>
      <c r="G1164" s="21"/>
    </row>
    <row r="1165" spans="1:7" ht="15.75">
      <c r="A1165" s="21"/>
      <c r="B1165" s="22"/>
      <c r="C1165" s="21"/>
      <c r="D1165" s="21"/>
      <c r="E1165" s="21"/>
      <c r="F1165" s="21"/>
      <c r="G1165" s="21"/>
    </row>
    <row r="1166" spans="1:7" ht="15.75">
      <c r="A1166" s="21"/>
      <c r="B1166" s="22"/>
      <c r="C1166" s="21"/>
      <c r="D1166" s="21"/>
      <c r="E1166" s="21"/>
      <c r="F1166" s="21"/>
      <c r="G1166" s="21"/>
    </row>
    <row r="1167" spans="1:7" ht="15.75">
      <c r="A1167" s="21"/>
      <c r="B1167" s="22"/>
      <c r="C1167" s="21"/>
      <c r="D1167" s="21"/>
      <c r="E1167" s="21"/>
      <c r="F1167" s="21"/>
      <c r="G1167" s="21"/>
    </row>
    <row r="1168" spans="1:7" ht="15.75">
      <c r="A1168" s="21"/>
      <c r="B1168" s="22"/>
      <c r="C1168" s="21"/>
      <c r="D1168" s="21"/>
      <c r="E1168" s="21"/>
      <c r="F1168" s="21"/>
      <c r="G1168" s="21"/>
    </row>
    <row r="1169" spans="1:7" ht="15.75">
      <c r="A1169" s="21"/>
      <c r="B1169" s="22"/>
      <c r="C1169" s="21"/>
      <c r="D1169" s="21"/>
      <c r="E1169" s="21"/>
      <c r="F1169" s="21"/>
      <c r="G1169" s="21"/>
    </row>
    <row r="1170" spans="1:7" ht="15.75">
      <c r="A1170" s="21"/>
      <c r="B1170" s="22"/>
      <c r="C1170" s="21"/>
      <c r="D1170" s="21"/>
      <c r="E1170" s="21"/>
      <c r="F1170" s="21"/>
      <c r="G1170" s="21"/>
    </row>
    <row r="1171" spans="1:7" ht="15.75">
      <c r="A1171" s="21"/>
      <c r="B1171" s="22"/>
      <c r="C1171" s="21"/>
      <c r="D1171" s="21"/>
      <c r="E1171" s="21"/>
      <c r="F1171" s="21"/>
      <c r="G1171" s="21"/>
    </row>
    <row r="1172" spans="1:7" ht="15.75">
      <c r="A1172" s="21"/>
      <c r="B1172" s="22"/>
      <c r="C1172" s="21"/>
      <c r="D1172" s="21"/>
      <c r="E1172" s="21"/>
      <c r="F1172" s="21"/>
      <c r="G1172" s="21"/>
    </row>
    <row r="1173" spans="1:7" ht="15.75">
      <c r="A1173" s="21"/>
      <c r="B1173" s="22"/>
      <c r="C1173" s="21"/>
      <c r="D1173" s="21"/>
      <c r="E1173" s="21"/>
      <c r="F1173" s="21"/>
      <c r="G1173" s="21"/>
    </row>
    <row r="1174" spans="1:7" ht="15.75">
      <c r="A1174" s="21"/>
      <c r="B1174" s="22"/>
      <c r="C1174" s="21"/>
      <c r="D1174" s="21"/>
      <c r="E1174" s="21"/>
      <c r="F1174" s="21"/>
      <c r="G1174" s="21"/>
    </row>
    <row r="1175" spans="1:7" ht="15.75">
      <c r="A1175" s="21"/>
      <c r="B1175" s="22"/>
      <c r="C1175" s="21"/>
      <c r="D1175" s="21"/>
      <c r="E1175" s="21"/>
      <c r="F1175" s="21"/>
      <c r="G1175" s="21"/>
    </row>
    <row r="1176" spans="1:7" ht="15.75">
      <c r="A1176" s="21"/>
      <c r="B1176" s="22"/>
      <c r="C1176" s="21"/>
      <c r="D1176" s="21"/>
      <c r="E1176" s="21"/>
      <c r="F1176" s="21"/>
      <c r="G1176" s="21"/>
    </row>
    <row r="1177" spans="1:7" ht="15.75">
      <c r="A1177" s="21"/>
      <c r="B1177" s="22"/>
      <c r="C1177" s="21"/>
      <c r="D1177" s="21"/>
      <c r="E1177" s="21"/>
      <c r="F1177" s="21"/>
      <c r="G1177" s="21"/>
    </row>
    <row r="1178" spans="1:7" ht="15.75">
      <c r="A1178" s="21"/>
      <c r="B1178" s="22"/>
      <c r="C1178" s="21"/>
      <c r="D1178" s="21"/>
      <c r="E1178" s="21"/>
      <c r="F1178" s="21"/>
      <c r="G1178" s="21"/>
    </row>
    <row r="1179" spans="1:7" ht="15.75">
      <c r="A1179" s="21"/>
      <c r="B1179" s="22"/>
      <c r="C1179" s="21"/>
      <c r="D1179" s="21"/>
      <c r="E1179" s="21"/>
      <c r="F1179" s="21"/>
      <c r="G1179" s="21"/>
    </row>
    <row r="1180" spans="1:7" ht="15.75">
      <c r="A1180" s="21"/>
      <c r="B1180" s="22"/>
      <c r="C1180" s="21"/>
      <c r="D1180" s="21"/>
      <c r="E1180" s="21"/>
      <c r="F1180" s="21"/>
      <c r="G1180" s="21"/>
    </row>
    <row r="1181" spans="1:7" ht="15.75">
      <c r="A1181" s="21"/>
      <c r="B1181" s="22"/>
      <c r="C1181" s="21"/>
      <c r="D1181" s="21"/>
      <c r="E1181" s="21"/>
      <c r="F1181" s="21"/>
      <c r="G1181" s="21"/>
    </row>
    <row r="1182" spans="1:7" ht="15.75">
      <c r="A1182" s="21"/>
      <c r="B1182" s="22"/>
      <c r="C1182" s="21"/>
      <c r="D1182" s="21"/>
      <c r="E1182" s="21"/>
      <c r="F1182" s="21"/>
      <c r="G1182" s="21"/>
    </row>
    <row r="1183" spans="1:7" ht="15.75">
      <c r="A1183" s="21"/>
      <c r="B1183" s="22"/>
      <c r="C1183" s="21"/>
      <c r="D1183" s="21"/>
      <c r="E1183" s="21"/>
      <c r="F1183" s="21"/>
      <c r="G1183" s="21"/>
    </row>
    <row r="1184" spans="1:7" ht="15.75">
      <c r="A1184" s="21"/>
      <c r="B1184" s="22"/>
      <c r="C1184" s="21"/>
      <c r="D1184" s="21"/>
      <c r="E1184" s="21"/>
      <c r="F1184" s="21"/>
      <c r="G1184" s="21"/>
    </row>
    <row r="1185" spans="1:7" ht="15.75">
      <c r="A1185" s="21"/>
      <c r="B1185" s="22"/>
      <c r="C1185" s="21"/>
      <c r="D1185" s="21"/>
      <c r="E1185" s="21"/>
      <c r="F1185" s="21"/>
      <c r="G1185" s="21"/>
    </row>
    <row r="1186" spans="1:7" ht="15.75">
      <c r="A1186" s="21"/>
      <c r="B1186" s="22"/>
      <c r="C1186" s="21"/>
      <c r="D1186" s="21"/>
      <c r="E1186" s="21"/>
      <c r="F1186" s="21"/>
      <c r="G1186" s="21"/>
    </row>
    <row r="1187" spans="1:7" ht="15.75">
      <c r="A1187" s="21"/>
      <c r="B1187" s="22"/>
      <c r="C1187" s="21"/>
      <c r="D1187" s="21"/>
      <c r="E1187" s="21"/>
      <c r="F1187" s="21"/>
      <c r="G1187" s="21"/>
    </row>
    <row r="1188" spans="1:7" ht="15.75">
      <c r="A1188" s="21"/>
      <c r="B1188" s="22"/>
      <c r="C1188" s="21"/>
      <c r="D1188" s="21"/>
      <c r="E1188" s="21"/>
      <c r="F1188" s="21"/>
      <c r="G1188" s="21"/>
    </row>
    <row r="1189" spans="1:7" ht="15.75">
      <c r="A1189" s="21"/>
      <c r="B1189" s="22"/>
      <c r="C1189" s="21"/>
      <c r="D1189" s="21"/>
      <c r="E1189" s="21"/>
      <c r="F1189" s="21"/>
      <c r="G1189" s="21"/>
    </row>
    <row r="1190" spans="1:7" ht="15.75">
      <c r="A1190" s="21"/>
      <c r="B1190" s="22"/>
      <c r="C1190" s="21"/>
      <c r="D1190" s="21"/>
      <c r="E1190" s="21"/>
      <c r="F1190" s="21"/>
      <c r="G1190" s="21"/>
    </row>
    <row r="1191" spans="1:7" ht="15.75">
      <c r="A1191" s="21"/>
      <c r="B1191" s="22"/>
      <c r="C1191" s="21"/>
      <c r="D1191" s="21"/>
      <c r="E1191" s="21"/>
      <c r="F1191" s="21"/>
      <c r="G1191" s="21"/>
    </row>
    <row r="1192" spans="1:7" ht="15.75">
      <c r="A1192" s="21"/>
      <c r="B1192" s="22"/>
      <c r="C1192" s="21"/>
      <c r="D1192" s="21"/>
      <c r="E1192" s="21"/>
      <c r="F1192" s="21"/>
      <c r="G1192" s="21"/>
    </row>
    <row r="1193" spans="1:7" ht="15.75">
      <c r="A1193" s="21"/>
      <c r="B1193" s="22"/>
      <c r="C1193" s="21"/>
      <c r="D1193" s="21"/>
      <c r="E1193" s="21"/>
      <c r="F1193" s="21"/>
      <c r="G1193" s="21"/>
    </row>
    <row r="1194" spans="1:7" ht="15.75">
      <c r="A1194" s="21"/>
      <c r="B1194" s="22"/>
      <c r="C1194" s="21"/>
      <c r="D1194" s="21"/>
      <c r="E1194" s="21"/>
      <c r="F1194" s="21"/>
      <c r="G1194" s="21"/>
    </row>
    <row r="1195" spans="1:7" ht="15.75">
      <c r="A1195" s="21"/>
      <c r="B1195" s="22"/>
      <c r="C1195" s="21"/>
      <c r="D1195" s="21"/>
      <c r="E1195" s="21"/>
      <c r="F1195" s="21"/>
      <c r="G1195" s="21"/>
    </row>
    <row r="1196" spans="1:7" ht="15.75">
      <c r="A1196" s="21"/>
      <c r="B1196" s="22"/>
      <c r="C1196" s="21"/>
      <c r="D1196" s="21"/>
      <c r="E1196" s="21"/>
      <c r="F1196" s="21"/>
      <c r="G1196" s="21"/>
    </row>
    <row r="1197" spans="1:7" ht="15.75">
      <c r="A1197" s="21"/>
      <c r="B1197" s="22"/>
      <c r="C1197" s="21"/>
      <c r="D1197" s="21"/>
      <c r="E1197" s="21"/>
      <c r="F1197" s="21"/>
      <c r="G1197" s="21"/>
    </row>
    <row r="1198" spans="1:7" ht="15.75">
      <c r="A1198" s="21"/>
      <c r="B1198" s="22"/>
      <c r="C1198" s="21"/>
      <c r="D1198" s="21"/>
      <c r="E1198" s="21"/>
      <c r="F1198" s="21"/>
      <c r="G1198" s="21"/>
    </row>
    <row r="1199" spans="1:7" ht="15.75">
      <c r="A1199" s="21"/>
      <c r="B1199" s="22"/>
      <c r="C1199" s="21"/>
      <c r="D1199" s="21"/>
      <c r="E1199" s="21"/>
      <c r="F1199" s="21"/>
      <c r="G1199" s="21"/>
    </row>
    <row r="1200" spans="1:7" ht="15.75">
      <c r="A1200" s="21"/>
      <c r="B1200" s="22"/>
      <c r="C1200" s="21"/>
      <c r="D1200" s="21"/>
      <c r="E1200" s="21"/>
      <c r="F1200" s="21"/>
      <c r="G1200" s="21"/>
    </row>
    <row r="1201" spans="1:7" ht="15.75">
      <c r="A1201" s="21"/>
      <c r="B1201" s="22"/>
      <c r="C1201" s="21"/>
      <c r="D1201" s="21"/>
      <c r="E1201" s="21"/>
      <c r="F1201" s="21"/>
      <c r="G1201" s="21"/>
    </row>
    <row r="1202" spans="1:7" ht="15.75">
      <c r="A1202" s="21"/>
      <c r="B1202" s="22"/>
      <c r="C1202" s="21"/>
      <c r="D1202" s="21"/>
      <c r="E1202" s="21"/>
      <c r="F1202" s="21"/>
      <c r="G1202" s="21"/>
    </row>
    <row r="1203" spans="1:7" ht="15.75">
      <c r="A1203" s="21"/>
      <c r="B1203" s="22"/>
      <c r="C1203" s="21"/>
      <c r="D1203" s="21"/>
      <c r="E1203" s="21"/>
      <c r="F1203" s="21"/>
      <c r="G1203" s="21"/>
    </row>
    <row r="1204" spans="1:7" ht="15.75">
      <c r="A1204" s="21"/>
      <c r="B1204" s="22"/>
      <c r="C1204" s="21"/>
      <c r="D1204" s="21"/>
      <c r="E1204" s="21"/>
      <c r="F1204" s="21"/>
      <c r="G1204" s="21"/>
    </row>
    <row r="1205" spans="1:7" ht="15.75">
      <c r="A1205" s="21"/>
      <c r="B1205" s="22"/>
      <c r="C1205" s="21"/>
      <c r="D1205" s="21"/>
      <c r="E1205" s="21"/>
      <c r="F1205" s="21"/>
      <c r="G1205" s="21"/>
    </row>
    <row r="1206" spans="1:7" ht="15.75">
      <c r="A1206" s="21"/>
      <c r="B1206" s="22"/>
      <c r="C1206" s="21"/>
      <c r="D1206" s="21"/>
      <c r="E1206" s="21"/>
      <c r="F1206" s="21"/>
      <c r="G1206" s="21"/>
    </row>
    <row r="1207" spans="1:7" ht="15.75">
      <c r="A1207" s="21"/>
      <c r="B1207" s="22"/>
      <c r="C1207" s="21"/>
      <c r="D1207" s="21"/>
      <c r="E1207" s="21"/>
      <c r="F1207" s="21"/>
      <c r="G1207" s="21"/>
    </row>
    <row r="1208" spans="1:7" ht="15.75">
      <c r="A1208" s="21"/>
      <c r="B1208" s="22"/>
      <c r="C1208" s="21"/>
      <c r="D1208" s="21"/>
      <c r="E1208" s="21"/>
      <c r="F1208" s="21"/>
      <c r="G1208" s="21"/>
    </row>
    <row r="1209" spans="1:7" ht="15.75">
      <c r="A1209" s="21"/>
      <c r="B1209" s="22"/>
      <c r="C1209" s="21"/>
      <c r="D1209" s="21"/>
      <c r="E1209" s="21"/>
      <c r="F1209" s="21"/>
      <c r="G1209" s="21"/>
    </row>
    <row r="1210" spans="1:7" ht="15.75">
      <c r="A1210" s="21"/>
      <c r="B1210" s="22"/>
      <c r="C1210" s="21"/>
      <c r="D1210" s="21"/>
      <c r="E1210" s="21"/>
      <c r="F1210" s="21"/>
      <c r="G1210" s="21"/>
    </row>
    <row r="1211" spans="1:7" ht="15.75">
      <c r="A1211" s="21"/>
      <c r="B1211" s="22"/>
      <c r="C1211" s="21"/>
      <c r="D1211" s="21"/>
      <c r="E1211" s="21"/>
      <c r="F1211" s="21"/>
      <c r="G1211" s="21"/>
    </row>
    <row r="1212" spans="1:7" ht="15.75">
      <c r="A1212" s="21"/>
      <c r="B1212" s="22"/>
      <c r="C1212" s="21"/>
      <c r="D1212" s="21"/>
      <c r="E1212" s="21"/>
      <c r="F1212" s="21"/>
      <c r="G1212" s="21"/>
    </row>
    <row r="1213" spans="1:7" ht="15.75">
      <c r="A1213" s="21"/>
      <c r="B1213" s="22"/>
      <c r="C1213" s="21"/>
      <c r="D1213" s="21"/>
      <c r="E1213" s="21"/>
      <c r="F1213" s="21"/>
      <c r="G1213" s="21"/>
    </row>
    <row r="1214" spans="1:7" ht="15.75">
      <c r="A1214" s="21"/>
      <c r="B1214" s="22"/>
      <c r="C1214" s="21"/>
      <c r="D1214" s="21"/>
      <c r="E1214" s="21"/>
      <c r="F1214" s="21"/>
      <c r="G1214" s="21"/>
    </row>
    <row r="1215" spans="1:7" ht="15.75">
      <c r="A1215" s="21"/>
      <c r="B1215" s="22"/>
      <c r="C1215" s="21"/>
      <c r="D1215" s="21"/>
      <c r="E1215" s="21"/>
      <c r="F1215" s="21"/>
      <c r="G1215" s="21"/>
    </row>
    <row r="1216" spans="1:7" ht="15.75">
      <c r="A1216" s="21"/>
      <c r="B1216" s="22"/>
      <c r="C1216" s="21"/>
      <c r="D1216" s="21"/>
      <c r="E1216" s="21"/>
      <c r="F1216" s="21"/>
      <c r="G1216" s="21"/>
    </row>
    <row r="1217" spans="1:7" ht="15.75">
      <c r="A1217" s="21"/>
      <c r="B1217" s="22"/>
      <c r="C1217" s="21"/>
      <c r="D1217" s="21"/>
      <c r="E1217" s="21"/>
      <c r="F1217" s="21"/>
      <c r="G1217" s="21"/>
    </row>
    <row r="1218" spans="1:7" ht="15.75">
      <c r="A1218" s="21"/>
      <c r="B1218" s="22"/>
      <c r="C1218" s="21"/>
      <c r="D1218" s="21"/>
      <c r="E1218" s="21"/>
      <c r="F1218" s="21"/>
      <c r="G1218" s="21"/>
    </row>
    <row r="1219" spans="1:7" ht="15.75">
      <c r="A1219" s="21"/>
      <c r="B1219" s="22"/>
      <c r="C1219" s="21"/>
      <c r="D1219" s="21"/>
      <c r="E1219" s="21"/>
      <c r="F1219" s="21"/>
      <c r="G1219" s="21"/>
    </row>
    <row r="1220" spans="1:7" ht="15.75">
      <c r="A1220" s="21"/>
      <c r="B1220" s="22"/>
      <c r="C1220" s="21"/>
      <c r="D1220" s="21"/>
      <c r="E1220" s="21"/>
      <c r="F1220" s="21"/>
      <c r="G1220" s="21"/>
    </row>
    <row r="1221" spans="1:7" ht="15.75">
      <c r="A1221" s="21"/>
      <c r="B1221" s="22"/>
      <c r="C1221" s="21"/>
      <c r="D1221" s="21"/>
      <c r="E1221" s="21"/>
      <c r="F1221" s="21"/>
      <c r="G1221" s="21"/>
    </row>
    <row r="1222" spans="1:7" ht="15.75">
      <c r="A1222" s="21"/>
      <c r="B1222" s="22"/>
      <c r="C1222" s="21"/>
      <c r="D1222" s="21"/>
      <c r="E1222" s="21"/>
      <c r="F1222" s="21"/>
      <c r="G1222" s="21"/>
    </row>
    <row r="1223" spans="1:7" ht="15.75">
      <c r="A1223" s="21"/>
      <c r="B1223" s="22"/>
      <c r="C1223" s="21"/>
      <c r="D1223" s="21"/>
      <c r="E1223" s="21"/>
      <c r="F1223" s="21"/>
      <c r="G1223" s="21"/>
    </row>
    <row r="1224" spans="1:7" ht="15.75">
      <c r="A1224" s="21"/>
      <c r="B1224" s="22"/>
      <c r="C1224" s="21"/>
      <c r="D1224" s="21"/>
      <c r="E1224" s="21"/>
      <c r="F1224" s="21"/>
      <c r="G1224" s="21"/>
    </row>
    <row r="1225" spans="1:7" ht="15.75">
      <c r="A1225" s="21"/>
      <c r="B1225" s="22"/>
      <c r="C1225" s="21"/>
      <c r="D1225" s="21"/>
      <c r="E1225" s="21"/>
      <c r="F1225" s="21"/>
      <c r="G1225" s="21"/>
    </row>
    <row r="1226" spans="1:7" ht="15.75">
      <c r="A1226" s="21"/>
      <c r="B1226" s="22"/>
      <c r="C1226" s="21"/>
      <c r="D1226" s="21"/>
      <c r="E1226" s="21"/>
      <c r="F1226" s="21"/>
      <c r="G1226" s="21"/>
    </row>
    <row r="1227" spans="1:7" ht="15.75">
      <c r="A1227" s="21"/>
      <c r="B1227" s="22"/>
      <c r="C1227" s="21"/>
      <c r="D1227" s="21"/>
      <c r="E1227" s="21"/>
      <c r="F1227" s="21"/>
      <c r="G1227" s="21"/>
    </row>
    <row r="1228" spans="1:7" ht="15.75">
      <c r="A1228" s="21"/>
      <c r="B1228" s="22"/>
      <c r="C1228" s="21"/>
      <c r="D1228" s="21"/>
      <c r="E1228" s="21"/>
      <c r="F1228" s="21"/>
      <c r="G1228" s="21"/>
    </row>
    <row r="1229" spans="1:7" ht="15.75">
      <c r="A1229" s="21"/>
      <c r="B1229" s="22"/>
      <c r="C1229" s="21"/>
      <c r="D1229" s="21"/>
      <c r="E1229" s="21"/>
      <c r="F1229" s="21"/>
      <c r="G1229" s="21"/>
    </row>
    <row r="1230" spans="1:7" ht="15.75">
      <c r="A1230" s="21"/>
      <c r="B1230" s="22"/>
      <c r="C1230" s="21"/>
      <c r="D1230" s="21"/>
      <c r="E1230" s="21"/>
      <c r="F1230" s="21"/>
      <c r="G1230" s="21"/>
    </row>
    <row r="1231" spans="1:7" ht="15.75">
      <c r="A1231" s="21"/>
      <c r="B1231" s="22"/>
      <c r="C1231" s="21"/>
      <c r="D1231" s="21"/>
      <c r="E1231" s="21"/>
      <c r="F1231" s="21"/>
      <c r="G1231" s="21"/>
    </row>
    <row r="1232" spans="1:7" ht="15.75">
      <c r="A1232" s="21"/>
      <c r="B1232" s="22"/>
      <c r="C1232" s="21"/>
      <c r="D1232" s="21"/>
      <c r="E1232" s="21"/>
      <c r="F1232" s="21"/>
      <c r="G1232" s="21"/>
    </row>
    <row r="1233" spans="1:7" ht="15.75">
      <c r="A1233" s="21"/>
      <c r="B1233" s="22"/>
      <c r="C1233" s="21"/>
      <c r="D1233" s="21"/>
      <c r="E1233" s="21"/>
      <c r="F1233" s="21"/>
      <c r="G1233" s="21"/>
    </row>
    <row r="1234" spans="1:7" ht="15.75">
      <c r="A1234" s="21"/>
      <c r="B1234" s="22"/>
      <c r="C1234" s="21"/>
      <c r="D1234" s="21"/>
      <c r="E1234" s="21"/>
      <c r="F1234" s="21"/>
      <c r="G1234" s="21"/>
    </row>
    <row r="1235" spans="1:7" ht="15.75">
      <c r="A1235" s="21"/>
      <c r="B1235" s="22"/>
      <c r="C1235" s="21"/>
      <c r="D1235" s="21"/>
      <c r="E1235" s="21"/>
      <c r="F1235" s="21"/>
      <c r="G1235" s="21"/>
    </row>
    <row r="1236" spans="1:7" ht="15.75">
      <c r="A1236" s="21"/>
      <c r="B1236" s="22"/>
      <c r="C1236" s="21"/>
      <c r="D1236" s="21"/>
      <c r="E1236" s="21"/>
      <c r="F1236" s="21"/>
      <c r="G1236" s="21"/>
    </row>
    <row r="1237" spans="1:7" ht="15.75">
      <c r="A1237" s="21"/>
      <c r="B1237" s="22"/>
      <c r="C1237" s="21"/>
      <c r="D1237" s="21"/>
      <c r="E1237" s="21"/>
      <c r="F1237" s="21"/>
      <c r="G1237" s="21"/>
    </row>
    <row r="1238" spans="1:7" ht="15.75">
      <c r="A1238" s="21"/>
      <c r="B1238" s="22"/>
      <c r="C1238" s="21"/>
      <c r="D1238" s="21"/>
      <c r="E1238" s="21"/>
      <c r="F1238" s="21"/>
      <c r="G1238" s="21"/>
    </row>
    <row r="1239" spans="1:7" ht="15.75">
      <c r="A1239" s="21"/>
      <c r="B1239" s="22"/>
      <c r="C1239" s="21"/>
      <c r="D1239" s="21"/>
      <c r="E1239" s="21"/>
      <c r="F1239" s="21"/>
      <c r="G1239" s="21"/>
    </row>
    <row r="1240" spans="1:7" ht="15.75">
      <c r="A1240" s="21"/>
      <c r="B1240" s="22"/>
      <c r="C1240" s="21"/>
      <c r="D1240" s="21"/>
      <c r="E1240" s="21"/>
      <c r="F1240" s="21"/>
      <c r="G1240" s="21"/>
    </row>
    <row r="1241" spans="1:7" ht="15.75">
      <c r="A1241" s="21"/>
      <c r="B1241" s="22"/>
      <c r="C1241" s="21"/>
      <c r="D1241" s="21"/>
      <c r="E1241" s="21"/>
      <c r="F1241" s="21"/>
      <c r="G1241" s="21"/>
    </row>
    <row r="1242" spans="1:7" ht="15.75">
      <c r="A1242" s="21"/>
      <c r="B1242" s="22"/>
      <c r="C1242" s="21"/>
      <c r="D1242" s="21"/>
      <c r="E1242" s="21"/>
      <c r="F1242" s="21"/>
      <c r="G1242" s="21"/>
    </row>
    <row r="1243" spans="1:7" ht="15.75">
      <c r="A1243" s="21"/>
      <c r="B1243" s="22"/>
      <c r="C1243" s="21"/>
      <c r="D1243" s="21"/>
      <c r="E1243" s="21"/>
      <c r="F1243" s="21"/>
      <c r="G1243" s="21"/>
    </row>
    <row r="1244" spans="1:7" ht="15.75">
      <c r="A1244" s="21"/>
      <c r="B1244" s="22"/>
      <c r="C1244" s="21"/>
      <c r="D1244" s="21"/>
      <c r="E1244" s="21"/>
      <c r="F1244" s="21"/>
      <c r="G1244" s="21"/>
    </row>
    <row r="1245" spans="1:7" ht="15.75">
      <c r="A1245" s="21"/>
      <c r="B1245" s="22"/>
      <c r="C1245" s="21"/>
      <c r="D1245" s="21"/>
      <c r="E1245" s="21"/>
      <c r="F1245" s="21"/>
      <c r="G1245" s="21"/>
    </row>
    <row r="1246" spans="1:7" ht="15.75">
      <c r="A1246" s="21"/>
      <c r="B1246" s="22"/>
      <c r="C1246" s="21"/>
      <c r="D1246" s="21"/>
      <c r="E1246" s="21"/>
      <c r="F1246" s="21"/>
      <c r="G1246" s="21"/>
    </row>
    <row r="1247" spans="1:7" ht="15.75">
      <c r="A1247" s="21"/>
      <c r="B1247" s="22"/>
      <c r="C1247" s="21"/>
      <c r="D1247" s="21"/>
      <c r="E1247" s="21"/>
      <c r="F1247" s="21"/>
      <c r="G1247" s="21"/>
    </row>
    <row r="1248" spans="1:7" ht="15.75">
      <c r="A1248" s="21"/>
      <c r="B1248" s="22"/>
      <c r="C1248" s="21"/>
      <c r="D1248" s="21"/>
      <c r="E1248" s="21"/>
      <c r="F1248" s="21"/>
      <c r="G1248" s="21"/>
    </row>
    <row r="1249" spans="1:7" ht="15.75">
      <c r="A1249" s="21"/>
      <c r="B1249" s="22"/>
      <c r="C1249" s="21"/>
      <c r="D1249" s="21"/>
      <c r="E1249" s="21"/>
      <c r="F1249" s="21"/>
      <c r="G1249" s="21"/>
    </row>
    <row r="1250" spans="1:7" ht="15.75">
      <c r="A1250" s="21"/>
      <c r="B1250" s="22"/>
      <c r="C1250" s="21"/>
      <c r="D1250" s="21"/>
      <c r="E1250" s="21"/>
      <c r="F1250" s="21"/>
      <c r="G1250" s="21"/>
    </row>
    <row r="1251" spans="1:7" ht="15.75">
      <c r="A1251" s="21"/>
      <c r="B1251" s="22"/>
      <c r="C1251" s="21"/>
      <c r="D1251" s="21"/>
      <c r="E1251" s="21"/>
      <c r="F1251" s="21"/>
      <c r="G1251" s="21"/>
    </row>
    <row r="1252" spans="1:7" ht="15.75">
      <c r="A1252" s="21"/>
      <c r="B1252" s="22"/>
      <c r="C1252" s="21"/>
      <c r="D1252" s="21"/>
      <c r="E1252" s="21"/>
      <c r="F1252" s="21"/>
      <c r="G1252" s="21"/>
    </row>
    <row r="1253" spans="1:7" ht="15.75">
      <c r="A1253" s="21"/>
      <c r="B1253" s="22"/>
      <c r="C1253" s="21"/>
      <c r="D1253" s="21"/>
      <c r="E1253" s="21"/>
      <c r="F1253" s="21"/>
      <c r="G1253" s="21"/>
    </row>
    <row r="1254" spans="1:7" ht="15.75">
      <c r="A1254" s="21"/>
      <c r="B1254" s="22"/>
      <c r="C1254" s="21"/>
      <c r="D1254" s="21"/>
      <c r="E1254" s="21"/>
      <c r="F1254" s="21"/>
      <c r="G1254" s="21"/>
    </row>
    <row r="1255" spans="1:7" ht="15.75">
      <c r="A1255" s="21"/>
      <c r="B1255" s="22"/>
      <c r="C1255" s="21"/>
      <c r="D1255" s="21"/>
      <c r="E1255" s="21"/>
      <c r="F1255" s="21"/>
      <c r="G1255" s="21"/>
    </row>
    <row r="1256" spans="1:7" ht="15.75">
      <c r="A1256" s="21"/>
      <c r="B1256" s="22"/>
      <c r="C1256" s="21"/>
      <c r="D1256" s="21"/>
      <c r="E1256" s="21"/>
      <c r="F1256" s="21"/>
      <c r="G1256" s="21"/>
    </row>
    <row r="1257" spans="1:7" ht="15.75">
      <c r="A1257" s="21"/>
      <c r="B1257" s="22"/>
      <c r="C1257" s="21"/>
      <c r="D1257" s="21"/>
      <c r="E1257" s="21"/>
      <c r="F1257" s="21"/>
      <c r="G1257" s="21"/>
    </row>
    <row r="1258" spans="1:7" ht="15.75">
      <c r="A1258" s="21"/>
      <c r="B1258" s="22"/>
      <c r="C1258" s="21"/>
      <c r="D1258" s="21"/>
      <c r="E1258" s="21"/>
      <c r="F1258" s="21"/>
      <c r="G1258" s="21"/>
    </row>
    <row r="1259" spans="1:7" ht="15.75">
      <c r="A1259" s="21"/>
      <c r="B1259" s="22"/>
      <c r="C1259" s="21"/>
      <c r="D1259" s="21"/>
      <c r="E1259" s="21"/>
      <c r="F1259" s="21"/>
      <c r="G1259" s="21"/>
    </row>
    <row r="1260" spans="1:7" ht="15.75">
      <c r="A1260" s="21"/>
      <c r="B1260" s="22"/>
      <c r="C1260" s="21"/>
      <c r="D1260" s="21"/>
      <c r="E1260" s="21"/>
      <c r="F1260" s="21"/>
      <c r="G1260" s="21"/>
    </row>
    <row r="1261" spans="1:7" ht="15.75">
      <c r="A1261" s="21"/>
      <c r="B1261" s="22"/>
      <c r="C1261" s="21"/>
      <c r="D1261" s="21"/>
      <c r="E1261" s="21"/>
      <c r="F1261" s="21"/>
      <c r="G1261" s="21"/>
    </row>
    <row r="1262" spans="1:7" ht="15.75">
      <c r="A1262" s="21"/>
      <c r="B1262" s="22"/>
      <c r="C1262" s="21"/>
      <c r="D1262" s="21"/>
      <c r="E1262" s="21"/>
      <c r="F1262" s="21"/>
      <c r="G1262" s="21"/>
    </row>
    <row r="1263" spans="1:7" ht="15.75">
      <c r="A1263" s="21"/>
      <c r="B1263" s="22"/>
      <c r="C1263" s="21"/>
      <c r="D1263" s="21"/>
      <c r="E1263" s="21"/>
      <c r="F1263" s="21"/>
      <c r="G1263" s="21"/>
    </row>
    <row r="1264" spans="1:7" ht="15.75">
      <c r="A1264" s="21"/>
      <c r="B1264" s="22"/>
      <c r="C1264" s="21"/>
      <c r="D1264" s="21"/>
      <c r="E1264" s="21"/>
      <c r="F1264" s="21"/>
      <c r="G1264" s="21"/>
    </row>
    <row r="1265" spans="1:7" ht="15.75">
      <c r="A1265" s="21"/>
      <c r="B1265" s="22"/>
      <c r="C1265" s="21"/>
      <c r="D1265" s="21"/>
      <c r="E1265" s="21"/>
      <c r="F1265" s="21"/>
      <c r="G1265" s="21"/>
    </row>
    <row r="1266" spans="1:7" ht="15.75">
      <c r="A1266" s="21"/>
      <c r="B1266" s="22"/>
      <c r="C1266" s="21"/>
      <c r="D1266" s="21"/>
      <c r="E1266" s="21"/>
      <c r="F1266" s="21"/>
      <c r="G1266" s="21"/>
    </row>
    <row r="1267" spans="1:7" ht="15.75">
      <c r="A1267" s="21"/>
      <c r="B1267" s="22"/>
      <c r="C1267" s="21"/>
      <c r="D1267" s="21"/>
      <c r="E1267" s="21"/>
      <c r="F1267" s="21"/>
      <c r="G1267" s="21"/>
    </row>
    <row r="1268" spans="1:7" ht="15.75">
      <c r="A1268" s="21"/>
      <c r="B1268" s="22"/>
      <c r="C1268" s="21"/>
      <c r="D1268" s="21"/>
      <c r="E1268" s="21"/>
      <c r="F1268" s="21"/>
      <c r="G1268" s="21"/>
    </row>
    <row r="1269" spans="1:7" ht="15.75">
      <c r="A1269" s="21"/>
      <c r="B1269" s="22"/>
      <c r="C1269" s="21"/>
      <c r="D1269" s="21"/>
      <c r="E1269" s="21"/>
      <c r="F1269" s="21"/>
      <c r="G1269" s="21"/>
    </row>
    <row r="1270" spans="1:7" ht="15.75">
      <c r="A1270" s="21"/>
      <c r="B1270" s="22"/>
      <c r="C1270" s="21"/>
      <c r="D1270" s="21"/>
      <c r="E1270" s="21"/>
      <c r="F1270" s="21"/>
      <c r="G1270" s="21"/>
    </row>
    <row r="1271" spans="1:7" ht="15.75">
      <c r="A1271" s="21"/>
      <c r="B1271" s="22"/>
      <c r="C1271" s="21"/>
      <c r="D1271" s="21"/>
      <c r="E1271" s="21"/>
      <c r="F1271" s="21"/>
      <c r="G1271" s="21"/>
    </row>
    <row r="1272" spans="1:7" ht="15.75">
      <c r="A1272" s="21"/>
      <c r="B1272" s="22"/>
      <c r="C1272" s="21"/>
      <c r="D1272" s="21"/>
      <c r="E1272" s="21"/>
      <c r="F1272" s="21"/>
      <c r="G1272" s="21"/>
    </row>
    <row r="1273" spans="1:7" ht="15.75">
      <c r="A1273" s="21"/>
      <c r="B1273" s="22"/>
      <c r="C1273" s="21"/>
      <c r="D1273" s="21"/>
      <c r="E1273" s="21"/>
      <c r="F1273" s="21"/>
      <c r="G1273" s="21"/>
    </row>
    <row r="1274" spans="1:7" ht="15.75">
      <c r="A1274" s="21"/>
      <c r="B1274" s="22"/>
      <c r="C1274" s="21"/>
      <c r="D1274" s="21"/>
      <c r="E1274" s="21"/>
      <c r="F1274" s="21"/>
      <c r="G1274" s="21"/>
    </row>
    <row r="1275" spans="1:7" ht="15.75">
      <c r="A1275" s="21"/>
      <c r="B1275" s="22"/>
      <c r="C1275" s="21"/>
      <c r="D1275" s="21"/>
      <c r="E1275" s="21"/>
      <c r="F1275" s="21"/>
      <c r="G1275" s="21"/>
    </row>
    <row r="1276" spans="1:7" ht="15.75">
      <c r="A1276" s="21"/>
      <c r="B1276" s="22"/>
      <c r="C1276" s="21"/>
      <c r="D1276" s="21"/>
      <c r="E1276" s="21"/>
      <c r="F1276" s="21"/>
      <c r="G1276" s="21"/>
    </row>
    <row r="1277" spans="1:7" ht="15.75">
      <c r="A1277" s="21"/>
      <c r="B1277" s="22"/>
      <c r="C1277" s="21"/>
      <c r="D1277" s="21"/>
      <c r="E1277" s="21"/>
      <c r="F1277" s="21"/>
      <c r="G1277" s="21"/>
    </row>
    <row r="1278" spans="1:7" ht="15.75">
      <c r="A1278" s="21"/>
      <c r="B1278" s="22"/>
      <c r="C1278" s="21"/>
      <c r="D1278" s="21"/>
      <c r="E1278" s="21"/>
      <c r="F1278" s="21"/>
      <c r="G1278" s="21"/>
    </row>
    <row r="1279" spans="1:7" ht="15.75">
      <c r="A1279" s="21"/>
      <c r="B1279" s="22"/>
      <c r="C1279" s="21"/>
      <c r="D1279" s="21"/>
      <c r="E1279" s="21"/>
      <c r="F1279" s="21"/>
      <c r="G1279" s="21"/>
    </row>
    <row r="1280" spans="1:7" ht="15.75">
      <c r="A1280" s="21"/>
      <c r="B1280" s="22"/>
      <c r="C1280" s="21"/>
      <c r="D1280" s="21"/>
      <c r="E1280" s="21"/>
      <c r="F1280" s="21"/>
      <c r="G1280" s="21"/>
    </row>
    <row r="1281" spans="1:7" ht="15.75">
      <c r="A1281" s="21"/>
      <c r="B1281" s="22"/>
      <c r="C1281" s="21"/>
      <c r="D1281" s="21"/>
      <c r="E1281" s="21"/>
      <c r="F1281" s="21"/>
      <c r="G1281" s="21"/>
    </row>
    <row r="1282" spans="1:7" ht="15.75">
      <c r="A1282" s="21"/>
      <c r="B1282" s="22"/>
      <c r="C1282" s="21"/>
      <c r="D1282" s="21"/>
      <c r="E1282" s="21"/>
      <c r="F1282" s="21"/>
      <c r="G1282" s="21"/>
    </row>
    <row r="1283" spans="1:7" ht="15.75">
      <c r="A1283" s="21"/>
      <c r="B1283" s="22"/>
      <c r="C1283" s="21"/>
      <c r="D1283" s="21"/>
      <c r="E1283" s="21"/>
      <c r="F1283" s="21"/>
      <c r="G1283" s="21"/>
    </row>
    <row r="1284" spans="1:7" ht="15.75">
      <c r="A1284" s="21"/>
      <c r="B1284" s="22"/>
      <c r="C1284" s="21"/>
      <c r="D1284" s="21"/>
      <c r="E1284" s="21"/>
      <c r="F1284" s="21"/>
      <c r="G1284" s="21"/>
    </row>
    <row r="1285" spans="1:7" ht="15.75">
      <c r="A1285" s="21"/>
      <c r="B1285" s="22"/>
      <c r="C1285" s="21"/>
      <c r="D1285" s="21"/>
      <c r="E1285" s="21"/>
      <c r="F1285" s="21"/>
      <c r="G1285" s="21"/>
    </row>
    <row r="1286" spans="1:7" ht="15.75">
      <c r="A1286" s="21"/>
      <c r="B1286" s="22"/>
      <c r="C1286" s="21"/>
      <c r="D1286" s="21"/>
      <c r="E1286" s="21"/>
      <c r="F1286" s="21"/>
      <c r="G1286" s="21"/>
    </row>
    <row r="1287" spans="1:7" ht="15.75">
      <c r="A1287" s="21"/>
      <c r="B1287" s="22"/>
      <c r="C1287" s="21"/>
      <c r="D1287" s="21"/>
      <c r="E1287" s="21"/>
      <c r="F1287" s="21"/>
      <c r="G1287" s="21"/>
    </row>
    <row r="1288" spans="1:7" ht="15.75">
      <c r="A1288" s="21"/>
      <c r="B1288" s="22"/>
      <c r="C1288" s="21"/>
      <c r="D1288" s="21"/>
      <c r="E1288" s="21"/>
      <c r="F1288" s="21"/>
      <c r="G1288" s="21"/>
    </row>
    <row r="1289" spans="1:7" ht="15.75">
      <c r="A1289" s="21"/>
      <c r="B1289" s="22"/>
      <c r="C1289" s="21"/>
      <c r="D1289" s="21"/>
      <c r="E1289" s="21"/>
      <c r="F1289" s="21"/>
      <c r="G1289" s="21"/>
    </row>
    <row r="1290" spans="1:7" ht="15.75">
      <c r="A1290" s="21"/>
      <c r="B1290" s="22"/>
      <c r="C1290" s="21"/>
      <c r="D1290" s="21"/>
      <c r="E1290" s="21"/>
      <c r="F1290" s="21"/>
      <c r="G1290" s="21"/>
    </row>
    <row r="1291" spans="1:7" ht="15.75">
      <c r="A1291" s="21"/>
      <c r="B1291" s="22"/>
      <c r="C1291" s="21"/>
      <c r="D1291" s="21"/>
      <c r="E1291" s="21"/>
      <c r="F1291" s="21"/>
      <c r="G1291" s="21"/>
    </row>
    <row r="1292" spans="1:7" ht="15.75">
      <c r="A1292" s="21"/>
      <c r="B1292" s="22"/>
      <c r="C1292" s="21"/>
      <c r="D1292" s="21"/>
      <c r="E1292" s="21"/>
      <c r="F1292" s="21"/>
      <c r="G1292" s="21"/>
    </row>
    <row r="1293" spans="1:7" ht="15.75">
      <c r="A1293" s="21"/>
      <c r="B1293" s="22"/>
      <c r="C1293" s="21"/>
      <c r="D1293" s="21"/>
      <c r="E1293" s="21"/>
      <c r="F1293" s="21"/>
      <c r="G1293" s="21"/>
    </row>
    <row r="1294" spans="1:7" ht="15.75">
      <c r="A1294" s="21"/>
      <c r="B1294" s="22"/>
      <c r="C1294" s="21"/>
      <c r="D1294" s="21"/>
      <c r="E1294" s="21"/>
      <c r="F1294" s="21"/>
      <c r="G1294" s="21"/>
    </row>
    <row r="1295" spans="1:7" ht="15.75">
      <c r="A1295" s="21"/>
      <c r="B1295" s="22"/>
      <c r="C1295" s="21"/>
      <c r="D1295" s="21"/>
      <c r="E1295" s="21"/>
      <c r="F1295" s="21"/>
      <c r="G1295" s="21"/>
    </row>
    <row r="1296" spans="1:7" ht="15.75">
      <c r="A1296" s="21"/>
      <c r="B1296" s="22"/>
      <c r="C1296" s="21"/>
      <c r="D1296" s="21"/>
      <c r="E1296" s="21"/>
      <c r="F1296" s="21"/>
      <c r="G1296" s="21"/>
    </row>
    <row r="1297" spans="1:7" ht="15.75">
      <c r="A1297" s="21"/>
      <c r="B1297" s="22"/>
      <c r="C1297" s="21"/>
      <c r="D1297" s="21"/>
      <c r="E1297" s="21"/>
      <c r="F1297" s="21"/>
      <c r="G1297" s="21"/>
    </row>
    <row r="1298" spans="1:7" ht="15.75">
      <c r="A1298" s="21"/>
      <c r="B1298" s="22"/>
      <c r="C1298" s="21"/>
      <c r="D1298" s="21"/>
      <c r="E1298" s="21"/>
      <c r="F1298" s="21"/>
      <c r="G1298" s="21"/>
    </row>
    <row r="1299" spans="1:7" ht="15.75">
      <c r="A1299" s="21"/>
      <c r="B1299" s="22"/>
      <c r="C1299" s="21"/>
      <c r="D1299" s="21"/>
      <c r="E1299" s="21"/>
      <c r="F1299" s="21"/>
      <c r="G1299" s="21"/>
    </row>
    <row r="1300" spans="1:7" ht="15.75">
      <c r="A1300" s="21"/>
      <c r="B1300" s="22"/>
      <c r="C1300" s="21"/>
      <c r="D1300" s="21"/>
      <c r="E1300" s="21"/>
      <c r="F1300" s="21"/>
      <c r="G1300" s="21"/>
    </row>
    <row r="1301" spans="1:7" ht="15.75">
      <c r="A1301" s="21"/>
      <c r="B1301" s="22"/>
      <c r="C1301" s="21"/>
      <c r="D1301" s="21"/>
      <c r="E1301" s="21"/>
      <c r="F1301" s="21"/>
      <c r="G1301" s="21"/>
    </row>
    <row r="1302" spans="1:7" ht="15.75">
      <c r="A1302" s="21"/>
      <c r="B1302" s="22"/>
      <c r="C1302" s="21"/>
      <c r="D1302" s="21"/>
      <c r="E1302" s="21"/>
      <c r="F1302" s="21"/>
      <c r="G1302" s="21"/>
    </row>
    <row r="1303" spans="1:7" ht="15.75">
      <c r="A1303" s="21"/>
      <c r="B1303" s="22"/>
      <c r="C1303" s="21"/>
      <c r="D1303" s="21"/>
      <c r="E1303" s="21"/>
      <c r="F1303" s="21"/>
      <c r="G1303" s="21"/>
    </row>
    <row r="1304" spans="1:7" ht="15.75">
      <c r="A1304" s="21"/>
      <c r="B1304" s="22"/>
      <c r="C1304" s="21"/>
      <c r="D1304" s="21"/>
      <c r="E1304" s="21"/>
      <c r="F1304" s="21"/>
      <c r="G1304" s="21"/>
    </row>
    <row r="1305" spans="1:7" ht="15.75">
      <c r="A1305" s="21"/>
      <c r="B1305" s="22"/>
      <c r="C1305" s="21"/>
      <c r="D1305" s="21"/>
      <c r="E1305" s="21"/>
      <c r="F1305" s="21"/>
      <c r="G1305" s="21"/>
    </row>
    <row r="1306" spans="1:7" ht="15.75">
      <c r="A1306" s="21"/>
      <c r="B1306" s="22"/>
      <c r="C1306" s="21"/>
      <c r="D1306" s="21"/>
      <c r="E1306" s="21"/>
      <c r="F1306" s="21"/>
      <c r="G1306" s="21"/>
    </row>
    <row r="1307" spans="1:7" ht="15.75">
      <c r="A1307" s="21"/>
      <c r="B1307" s="22"/>
      <c r="C1307" s="21"/>
      <c r="D1307" s="21"/>
      <c r="E1307" s="21"/>
      <c r="F1307" s="21"/>
      <c r="G1307" s="21"/>
    </row>
    <row r="1308" spans="1:7" ht="15.75">
      <c r="A1308" s="21"/>
      <c r="B1308" s="22"/>
      <c r="C1308" s="21"/>
      <c r="D1308" s="21"/>
      <c r="E1308" s="21"/>
      <c r="F1308" s="21"/>
      <c r="G1308" s="21"/>
    </row>
    <row r="1309" spans="1:7" ht="15.75">
      <c r="A1309" s="21"/>
      <c r="B1309" s="22"/>
      <c r="C1309" s="21"/>
      <c r="D1309" s="21"/>
      <c r="E1309" s="21"/>
      <c r="F1309" s="21"/>
      <c r="G1309" s="21"/>
    </row>
    <row r="1310" spans="1:7" ht="15.75">
      <c r="A1310" s="21"/>
      <c r="B1310" s="22"/>
      <c r="C1310" s="21"/>
      <c r="D1310" s="21"/>
      <c r="E1310" s="21"/>
      <c r="F1310" s="21"/>
      <c r="G1310" s="21"/>
    </row>
    <row r="1311" spans="1:7" ht="15.75">
      <c r="A1311" s="21"/>
      <c r="B1311" s="22"/>
      <c r="C1311" s="21"/>
      <c r="D1311" s="21"/>
      <c r="E1311" s="21"/>
      <c r="F1311" s="21"/>
      <c r="G1311" s="21"/>
    </row>
    <row r="1312" spans="1:7" ht="15.75">
      <c r="A1312" s="21"/>
      <c r="B1312" s="22"/>
      <c r="C1312" s="21"/>
      <c r="D1312" s="21"/>
      <c r="E1312" s="21"/>
      <c r="F1312" s="21"/>
      <c r="G1312" s="21"/>
    </row>
    <row r="1313" spans="1:7" ht="15.75">
      <c r="A1313" s="21"/>
      <c r="B1313" s="22"/>
      <c r="C1313" s="21"/>
      <c r="D1313" s="21"/>
      <c r="E1313" s="21"/>
      <c r="F1313" s="21"/>
      <c r="G1313" s="21"/>
    </row>
    <row r="1314" spans="1:7" ht="15.75">
      <c r="A1314" s="21"/>
      <c r="B1314" s="22"/>
      <c r="C1314" s="21"/>
      <c r="D1314" s="21"/>
      <c r="E1314" s="21"/>
      <c r="F1314" s="21"/>
      <c r="G1314" s="21"/>
    </row>
    <row r="1315" spans="1:7" ht="15.75">
      <c r="A1315" s="21"/>
      <c r="B1315" s="22"/>
      <c r="C1315" s="21"/>
      <c r="D1315" s="21"/>
      <c r="E1315" s="21"/>
      <c r="F1315" s="21"/>
      <c r="G1315" s="21"/>
    </row>
    <row r="1316" spans="1:7" ht="15.75">
      <c r="A1316" s="21"/>
      <c r="B1316" s="22"/>
      <c r="C1316" s="21"/>
      <c r="D1316" s="21"/>
      <c r="E1316" s="21"/>
      <c r="F1316" s="21"/>
      <c r="G1316" s="21"/>
    </row>
    <row r="1317" spans="1:7" ht="15.75">
      <c r="A1317" s="21"/>
      <c r="B1317" s="22"/>
      <c r="C1317" s="21"/>
      <c r="D1317" s="21"/>
      <c r="E1317" s="21"/>
      <c r="F1317" s="21"/>
      <c r="G1317" s="21"/>
    </row>
    <row r="1318" spans="1:7" ht="15.75">
      <c r="A1318" s="21"/>
      <c r="B1318" s="22"/>
      <c r="C1318" s="21"/>
      <c r="D1318" s="21"/>
      <c r="E1318" s="21"/>
      <c r="F1318" s="21"/>
      <c r="G1318" s="21"/>
    </row>
    <row r="1319" spans="1:7" ht="15.75">
      <c r="A1319" s="21"/>
      <c r="B1319" s="22"/>
      <c r="C1319" s="21"/>
      <c r="D1319" s="21"/>
      <c r="E1319" s="21"/>
      <c r="F1319" s="21"/>
      <c r="G1319" s="21"/>
    </row>
    <row r="1320" spans="1:7" ht="15.75">
      <c r="A1320" s="21"/>
      <c r="B1320" s="22"/>
      <c r="C1320" s="21"/>
      <c r="D1320" s="21"/>
      <c r="E1320" s="21"/>
      <c r="F1320" s="21"/>
      <c r="G1320" s="21"/>
    </row>
    <row r="1321" spans="1:7" ht="15.75">
      <c r="A1321" s="21"/>
      <c r="B1321" s="22"/>
      <c r="C1321" s="21"/>
      <c r="D1321" s="21"/>
      <c r="E1321" s="21"/>
      <c r="F1321" s="21"/>
      <c r="G1321" s="21"/>
    </row>
    <row r="1322" spans="1:7" ht="15.75">
      <c r="A1322" s="21"/>
      <c r="B1322" s="22"/>
      <c r="C1322" s="21"/>
      <c r="D1322" s="21"/>
      <c r="E1322" s="21"/>
      <c r="F1322" s="21"/>
      <c r="G1322" s="21"/>
    </row>
    <row r="1323" spans="1:7" ht="15.75">
      <c r="A1323" s="21"/>
      <c r="B1323" s="22"/>
      <c r="C1323" s="21"/>
      <c r="D1323" s="21"/>
      <c r="E1323" s="21"/>
      <c r="F1323" s="21"/>
      <c r="G1323" s="21"/>
    </row>
    <row r="1324" spans="1:7" ht="15.75">
      <c r="A1324" s="21"/>
      <c r="B1324" s="22"/>
      <c r="C1324" s="21"/>
      <c r="D1324" s="21"/>
      <c r="E1324" s="21"/>
      <c r="F1324" s="21"/>
      <c r="G1324" s="21"/>
    </row>
    <row r="1325" spans="1:7" ht="15.75">
      <c r="A1325" s="21"/>
      <c r="B1325" s="22"/>
      <c r="C1325" s="21"/>
      <c r="D1325" s="21"/>
      <c r="E1325" s="21"/>
      <c r="F1325" s="21"/>
      <c r="G1325" s="21"/>
    </row>
    <row r="1326" spans="1:7" ht="15.75">
      <c r="A1326" s="21"/>
      <c r="B1326" s="22"/>
      <c r="C1326" s="21"/>
      <c r="D1326" s="21"/>
      <c r="E1326" s="21"/>
      <c r="F1326" s="21"/>
      <c r="G1326" s="21"/>
    </row>
    <row r="1327" spans="1:7" ht="15.75">
      <c r="A1327" s="21"/>
      <c r="B1327" s="22"/>
      <c r="C1327" s="21"/>
      <c r="D1327" s="21"/>
      <c r="E1327" s="21"/>
      <c r="F1327" s="21"/>
      <c r="G1327" s="21"/>
    </row>
    <row r="1328" spans="1:7" ht="15.75">
      <c r="A1328" s="21"/>
      <c r="B1328" s="22"/>
      <c r="C1328" s="21"/>
      <c r="D1328" s="21"/>
      <c r="E1328" s="21"/>
      <c r="F1328" s="21"/>
      <c r="G1328" s="21"/>
    </row>
    <row r="1329" spans="1:7" ht="15.75">
      <c r="A1329" s="21"/>
      <c r="B1329" s="22"/>
      <c r="C1329" s="21"/>
      <c r="D1329" s="21"/>
      <c r="E1329" s="21"/>
      <c r="F1329" s="21"/>
      <c r="G1329" s="21"/>
    </row>
    <row r="1330" spans="1:7" ht="15.75">
      <c r="A1330" s="21"/>
      <c r="B1330" s="22"/>
      <c r="C1330" s="21"/>
      <c r="D1330" s="21"/>
      <c r="E1330" s="21"/>
      <c r="F1330" s="21"/>
      <c r="G1330" s="21"/>
    </row>
    <row r="1331" spans="1:7" ht="15.75">
      <c r="A1331" s="21"/>
      <c r="B1331" s="22"/>
      <c r="C1331" s="21"/>
      <c r="D1331" s="21"/>
      <c r="E1331" s="21"/>
      <c r="F1331" s="21"/>
      <c r="G1331" s="21"/>
    </row>
    <row r="1332" spans="1:7" ht="15.75">
      <c r="A1332" s="21"/>
      <c r="B1332" s="22"/>
      <c r="C1332" s="21"/>
      <c r="D1332" s="21"/>
      <c r="E1332" s="21"/>
      <c r="F1332" s="21"/>
      <c r="G1332" s="21"/>
    </row>
    <row r="1333" spans="1:7" ht="15.75">
      <c r="A1333" s="21"/>
      <c r="B1333" s="22"/>
      <c r="C1333" s="21"/>
      <c r="D1333" s="21"/>
      <c r="E1333" s="21"/>
      <c r="F1333" s="21"/>
      <c r="G1333" s="21"/>
    </row>
    <row r="1334" spans="1:7" ht="15.75">
      <c r="A1334" s="21"/>
      <c r="B1334" s="22"/>
      <c r="C1334" s="21"/>
      <c r="D1334" s="21"/>
      <c r="E1334" s="21"/>
      <c r="F1334" s="21"/>
      <c r="G1334" s="21"/>
    </row>
    <row r="1335" spans="1:7" ht="15.75">
      <c r="A1335" s="21"/>
      <c r="B1335" s="22"/>
      <c r="C1335" s="21"/>
      <c r="D1335" s="21"/>
      <c r="E1335" s="21"/>
      <c r="F1335" s="21"/>
      <c r="G1335" s="21"/>
    </row>
    <row r="1336" spans="1:7" ht="15.75">
      <c r="A1336" s="21"/>
      <c r="B1336" s="22"/>
      <c r="C1336" s="21"/>
      <c r="D1336" s="21"/>
      <c r="E1336" s="21"/>
      <c r="F1336" s="21"/>
      <c r="G1336" s="21"/>
    </row>
    <row r="1337" spans="1:7" ht="15.75">
      <c r="A1337" s="21"/>
      <c r="B1337" s="22"/>
      <c r="C1337" s="21"/>
      <c r="D1337" s="21"/>
      <c r="E1337" s="21"/>
      <c r="F1337" s="21"/>
      <c r="G1337" s="21"/>
    </row>
    <row r="1338" spans="1:7" ht="15.75">
      <c r="A1338" s="21"/>
      <c r="B1338" s="22"/>
      <c r="C1338" s="21"/>
      <c r="D1338" s="21"/>
      <c r="E1338" s="21"/>
      <c r="F1338" s="21"/>
      <c r="G1338" s="21"/>
    </row>
    <row r="1339" spans="1:7" ht="15.75">
      <c r="A1339" s="21"/>
      <c r="B1339" s="22"/>
      <c r="C1339" s="21"/>
      <c r="D1339" s="21"/>
      <c r="E1339" s="21"/>
      <c r="F1339" s="21"/>
      <c r="G1339" s="21"/>
    </row>
    <row r="1340" spans="1:7" ht="15.75">
      <c r="A1340" s="21"/>
      <c r="B1340" s="22"/>
      <c r="C1340" s="21"/>
      <c r="D1340" s="21"/>
      <c r="E1340" s="21"/>
      <c r="F1340" s="21"/>
      <c r="G1340" s="21"/>
    </row>
    <row r="1341" spans="1:7" ht="15.75">
      <c r="A1341" s="21"/>
      <c r="B1341" s="22"/>
      <c r="C1341" s="21"/>
      <c r="D1341" s="21"/>
      <c r="E1341" s="21"/>
      <c r="F1341" s="21"/>
      <c r="G1341" s="21"/>
    </row>
    <row r="1342" spans="1:7" ht="15.75">
      <c r="A1342" s="21"/>
      <c r="B1342" s="22"/>
      <c r="C1342" s="21"/>
      <c r="D1342" s="21"/>
      <c r="E1342" s="21"/>
      <c r="F1342" s="21"/>
      <c r="G1342" s="21"/>
    </row>
    <row r="1343" spans="1:7" ht="15.75">
      <c r="A1343" s="21"/>
      <c r="B1343" s="22"/>
      <c r="C1343" s="21"/>
      <c r="D1343" s="21"/>
      <c r="E1343" s="21"/>
      <c r="F1343" s="21"/>
      <c r="G1343" s="21"/>
    </row>
    <row r="1344" spans="1:7" ht="15.75">
      <c r="A1344" s="21"/>
      <c r="B1344" s="22"/>
      <c r="C1344" s="21"/>
      <c r="D1344" s="21"/>
      <c r="E1344" s="21"/>
      <c r="F1344" s="21"/>
      <c r="G1344" s="21"/>
    </row>
    <row r="1345" spans="1:7" ht="15.75">
      <c r="A1345" s="21"/>
      <c r="B1345" s="22"/>
      <c r="C1345" s="21"/>
      <c r="D1345" s="21"/>
      <c r="E1345" s="21"/>
      <c r="F1345" s="21"/>
      <c r="G1345" s="21"/>
    </row>
    <row r="1346" spans="1:7" ht="15.75">
      <c r="A1346" s="21"/>
      <c r="B1346" s="22"/>
      <c r="C1346" s="21"/>
      <c r="D1346" s="21"/>
      <c r="E1346" s="21"/>
      <c r="F1346" s="21"/>
      <c r="G1346" s="21"/>
    </row>
    <row r="1347" spans="1:7" ht="15.75">
      <c r="A1347" s="21"/>
      <c r="B1347" s="22"/>
      <c r="C1347" s="21"/>
      <c r="D1347" s="21"/>
      <c r="E1347" s="21"/>
      <c r="F1347" s="21"/>
      <c r="G1347" s="21"/>
    </row>
    <row r="1348" spans="1:7" ht="15.75">
      <c r="A1348" s="21"/>
      <c r="B1348" s="22"/>
      <c r="C1348" s="21"/>
      <c r="D1348" s="21"/>
      <c r="E1348" s="21"/>
      <c r="F1348" s="21"/>
      <c r="G1348" s="21"/>
    </row>
    <row r="1349" spans="1:3" ht="15.75">
      <c r="A1349" s="4"/>
      <c r="B1349" s="5"/>
      <c r="C1349" s="4"/>
    </row>
    <row r="1350" spans="1:3" ht="15.75">
      <c r="A1350" s="4"/>
      <c r="B1350" s="5"/>
      <c r="C1350" s="4"/>
    </row>
    <row r="1351" spans="1:3" ht="15.75">
      <c r="A1351" s="4"/>
      <c r="B1351" s="5"/>
      <c r="C1351" s="4"/>
    </row>
    <row r="1352" spans="1:3" ht="15.75">
      <c r="A1352" s="4"/>
      <c r="B1352" s="5"/>
      <c r="C1352" s="4"/>
    </row>
    <row r="1353" spans="1:3" ht="15.75">
      <c r="A1353" s="4"/>
      <c r="B1353" s="5"/>
      <c r="C1353" s="4"/>
    </row>
    <row r="1354" spans="1:3" ht="15.75">
      <c r="A1354" s="4"/>
      <c r="B1354" s="5"/>
      <c r="C1354" s="4"/>
    </row>
    <row r="1355" spans="1:3" ht="15.75">
      <c r="A1355" s="4"/>
      <c r="B1355" s="5"/>
      <c r="C1355" s="4"/>
    </row>
    <row r="1356" spans="1:3" ht="15.75">
      <c r="A1356" s="4"/>
      <c r="B1356" s="5"/>
      <c r="C1356" s="4"/>
    </row>
    <row r="1357" spans="1:3" ht="15.75">
      <c r="A1357" s="4"/>
      <c r="B1357" s="5"/>
      <c r="C1357" s="4"/>
    </row>
    <row r="1358" spans="1:3" ht="15.75">
      <c r="A1358" s="4"/>
      <c r="B1358" s="5"/>
      <c r="C1358" s="4"/>
    </row>
    <row r="1359" spans="1:3" ht="15.75">
      <c r="A1359" s="4"/>
      <c r="B1359" s="5"/>
      <c r="C1359" s="4"/>
    </row>
    <row r="1360" spans="1:3" ht="15.75">
      <c r="A1360" s="4"/>
      <c r="B1360" s="5"/>
      <c r="C1360" s="4"/>
    </row>
    <row r="1361" spans="1:3" ht="15.75">
      <c r="A1361" s="4"/>
      <c r="B1361" s="5"/>
      <c r="C1361" s="4"/>
    </row>
    <row r="1362" spans="1:3" ht="15.75">
      <c r="A1362" s="4"/>
      <c r="B1362" s="5"/>
      <c r="C1362" s="4"/>
    </row>
    <row r="1363" spans="1:3" ht="15.75">
      <c r="A1363" s="4"/>
      <c r="B1363" s="5"/>
      <c r="C1363" s="4"/>
    </row>
    <row r="1364" spans="1:3" ht="15.75">
      <c r="A1364" s="4"/>
      <c r="B1364" s="5"/>
      <c r="C1364" s="4"/>
    </row>
    <row r="1365" spans="1:3" ht="15.75">
      <c r="A1365" s="4"/>
      <c r="B1365" s="5"/>
      <c r="C1365" s="4"/>
    </row>
    <row r="1366" spans="1:3" ht="15.75">
      <c r="A1366" s="4"/>
      <c r="B1366" s="5"/>
      <c r="C1366" s="4"/>
    </row>
    <row r="1367" spans="1:3" ht="15.75">
      <c r="A1367" s="4"/>
      <c r="B1367" s="5"/>
      <c r="C1367" s="4"/>
    </row>
    <row r="1368" spans="1:3" ht="15.75">
      <c r="A1368" s="4"/>
      <c r="B1368" s="5"/>
      <c r="C1368" s="4"/>
    </row>
    <row r="1369" spans="1:3" ht="15.75">
      <c r="A1369" s="4"/>
      <c r="B1369" s="5"/>
      <c r="C1369" s="4"/>
    </row>
    <row r="1370" spans="1:3" ht="15.75">
      <c r="A1370" s="4"/>
      <c r="B1370" s="5"/>
      <c r="C1370" s="4"/>
    </row>
    <row r="1371" spans="1:3" ht="15.75">
      <c r="A1371" s="4"/>
      <c r="B1371" s="5"/>
      <c r="C1371" s="4"/>
    </row>
    <row r="1372" spans="1:3" ht="15.75">
      <c r="A1372" s="4"/>
      <c r="B1372" s="5"/>
      <c r="C1372" s="4"/>
    </row>
    <row r="1373" spans="1:3" ht="15.75">
      <c r="A1373" s="4"/>
      <c r="B1373" s="5"/>
      <c r="C1373" s="4"/>
    </row>
    <row r="1374" spans="1:3" ht="15.75">
      <c r="A1374" s="4"/>
      <c r="B1374" s="5"/>
      <c r="C1374" s="4"/>
    </row>
    <row r="1375" spans="1:3" ht="15.75">
      <c r="A1375" s="4"/>
      <c r="B1375" s="5"/>
      <c r="C1375" s="4"/>
    </row>
    <row r="1376" spans="1:3" ht="15.75">
      <c r="A1376" s="4"/>
      <c r="B1376" s="5"/>
      <c r="C1376" s="4"/>
    </row>
    <row r="1377" spans="1:3" ht="15.75">
      <c r="A1377" s="4"/>
      <c r="B1377" s="5"/>
      <c r="C1377" s="4"/>
    </row>
    <row r="1378" spans="1:3" ht="15.75">
      <c r="A1378" s="4"/>
      <c r="B1378" s="5"/>
      <c r="C1378" s="4"/>
    </row>
    <row r="1379" spans="1:3" ht="15.75">
      <c r="A1379" s="4"/>
      <c r="B1379" s="5"/>
      <c r="C1379" s="4"/>
    </row>
    <row r="1380" spans="1:3" ht="15.75">
      <c r="A1380" s="4"/>
      <c r="B1380" s="5"/>
      <c r="C1380" s="4"/>
    </row>
    <row r="1381" spans="1:3" ht="15.75">
      <c r="A1381" s="4"/>
      <c r="B1381" s="5"/>
      <c r="C1381" s="4"/>
    </row>
    <row r="1382" spans="1:3" ht="15.75">
      <c r="A1382" s="4"/>
      <c r="B1382" s="5"/>
      <c r="C1382" s="4"/>
    </row>
    <row r="1383" spans="1:3" ht="15.75">
      <c r="A1383" s="4"/>
      <c r="B1383" s="5"/>
      <c r="C1383" s="4"/>
    </row>
    <row r="1384" spans="1:3" ht="15.75">
      <c r="A1384" s="4"/>
      <c r="B1384" s="5"/>
      <c r="C1384" s="4"/>
    </row>
    <row r="1385" spans="1:3" ht="15.75">
      <c r="A1385" s="4"/>
      <c r="B1385" s="5"/>
      <c r="C1385" s="4"/>
    </row>
    <row r="1386" spans="1:3" ht="15.75">
      <c r="A1386" s="4"/>
      <c r="B1386" s="5"/>
      <c r="C1386" s="4"/>
    </row>
    <row r="1387" spans="1:3" ht="15.75">
      <c r="A1387" s="4"/>
      <c r="B1387" s="5"/>
      <c r="C1387" s="4"/>
    </row>
    <row r="1388" spans="1:3" ht="15.75">
      <c r="A1388" s="4"/>
      <c r="B1388" s="5"/>
      <c r="C1388" s="4"/>
    </row>
    <row r="1389" spans="1:3" ht="15.75">
      <c r="A1389" s="4"/>
      <c r="B1389" s="5"/>
      <c r="C1389" s="4"/>
    </row>
    <row r="1390" spans="1:3" ht="15.75">
      <c r="A1390" s="4"/>
      <c r="B1390" s="5"/>
      <c r="C1390" s="4"/>
    </row>
    <row r="1391" spans="1:3" ht="15.75">
      <c r="A1391" s="4"/>
      <c r="B1391" s="5"/>
      <c r="C1391" s="4"/>
    </row>
    <row r="1392" spans="1:3" ht="15.75">
      <c r="A1392" s="4"/>
      <c r="B1392" s="5"/>
      <c r="C1392" s="4"/>
    </row>
    <row r="1393" spans="1:3" ht="15.75">
      <c r="A1393" s="4"/>
      <c r="B1393" s="5"/>
      <c r="C1393" s="4"/>
    </row>
    <row r="1394" spans="1:3" ht="15.75">
      <c r="A1394" s="4"/>
      <c r="B1394" s="5"/>
      <c r="C1394" s="4"/>
    </row>
    <row r="1395" spans="1:3" ht="15.75">
      <c r="A1395" s="4"/>
      <c r="B1395" s="5"/>
      <c r="C1395" s="4"/>
    </row>
    <row r="1396" spans="1:3" ht="15.75">
      <c r="A1396" s="4"/>
      <c r="B1396" s="5"/>
      <c r="C1396" s="4"/>
    </row>
    <row r="1397" spans="1:3" ht="15.75">
      <c r="A1397" s="4"/>
      <c r="B1397" s="5"/>
      <c r="C1397" s="4"/>
    </row>
    <row r="1398" spans="1:3" ht="15.75">
      <c r="A1398" s="4"/>
      <c r="B1398" s="5"/>
      <c r="C1398" s="4"/>
    </row>
    <row r="1399" spans="1:3" ht="15.75">
      <c r="A1399" s="4"/>
      <c r="B1399" s="5"/>
      <c r="C1399" s="4"/>
    </row>
    <row r="1400" spans="1:3" ht="15.75">
      <c r="A1400" s="4"/>
      <c r="B1400" s="5"/>
      <c r="C1400" s="4"/>
    </row>
    <row r="1401" spans="1:3" ht="15.75">
      <c r="A1401" s="4"/>
      <c r="B1401" s="5"/>
      <c r="C1401" s="4"/>
    </row>
    <row r="1402" spans="1:3" ht="15.75">
      <c r="A1402" s="4"/>
      <c r="B1402" s="5"/>
      <c r="C1402" s="4"/>
    </row>
    <row r="1403" spans="1:3" ht="15.75">
      <c r="A1403" s="4"/>
      <c r="B1403" s="5"/>
      <c r="C1403" s="4"/>
    </row>
    <row r="1404" spans="1:3" ht="15.75">
      <c r="A1404" s="4"/>
      <c r="B1404" s="5"/>
      <c r="C1404" s="4"/>
    </row>
    <row r="1405" spans="1:3" ht="15.75">
      <c r="A1405" s="4"/>
      <c r="B1405" s="5"/>
      <c r="C1405" s="4"/>
    </row>
    <row r="1406" spans="1:3" ht="15.75">
      <c r="A1406" s="4"/>
      <c r="B1406" s="5"/>
      <c r="C1406" s="4"/>
    </row>
    <row r="1407" spans="1:3" ht="15.75">
      <c r="A1407" s="4"/>
      <c r="B1407" s="5"/>
      <c r="C1407" s="4"/>
    </row>
    <row r="1408" spans="1:3" ht="15.75">
      <c r="A1408" s="4"/>
      <c r="B1408" s="5"/>
      <c r="C1408" s="4"/>
    </row>
    <row r="1409" spans="1:3" ht="15.75">
      <c r="A1409" s="4"/>
      <c r="B1409" s="5"/>
      <c r="C1409" s="4"/>
    </row>
    <row r="1410" spans="1:3" ht="15.75">
      <c r="A1410" s="4"/>
      <c r="B1410" s="5"/>
      <c r="C1410" s="4"/>
    </row>
    <row r="1411" spans="1:3" ht="15.75">
      <c r="A1411" s="4"/>
      <c r="B1411" s="5"/>
      <c r="C1411" s="4"/>
    </row>
    <row r="1412" spans="1:3" ht="15.75">
      <c r="A1412" s="4"/>
      <c r="B1412" s="5"/>
      <c r="C1412" s="4"/>
    </row>
    <row r="1413" spans="1:3" ht="15.75">
      <c r="A1413" s="4"/>
      <c r="B1413" s="5"/>
      <c r="C1413" s="4"/>
    </row>
    <row r="1414" spans="1:3" ht="15.75">
      <c r="A1414" s="4"/>
      <c r="B1414" s="5"/>
      <c r="C1414" s="4"/>
    </row>
    <row r="1415" spans="1:3" ht="15.75">
      <c r="A1415" s="4"/>
      <c r="B1415" s="5"/>
      <c r="C1415" s="4"/>
    </row>
    <row r="1416" spans="1:3" ht="15.75">
      <c r="A1416" s="4"/>
      <c r="B1416" s="5"/>
      <c r="C1416" s="4"/>
    </row>
    <row r="1417" spans="1:3" ht="15.75">
      <c r="A1417" s="4"/>
      <c r="B1417" s="5"/>
      <c r="C1417" s="4"/>
    </row>
    <row r="1418" spans="1:3" ht="15.75">
      <c r="A1418" s="4"/>
      <c r="B1418" s="5"/>
      <c r="C1418" s="4"/>
    </row>
    <row r="1419" spans="1:3" ht="15.75">
      <c r="A1419" s="4"/>
      <c r="B1419" s="5"/>
      <c r="C1419" s="4"/>
    </row>
    <row r="1420" spans="1:3" ht="15.75">
      <c r="A1420" s="4"/>
      <c r="B1420" s="5"/>
      <c r="C1420" s="4"/>
    </row>
    <row r="1421" spans="1:3" ht="15.75">
      <c r="A1421" s="4"/>
      <c r="B1421" s="5"/>
      <c r="C1421" s="4"/>
    </row>
    <row r="1422" spans="1:3" ht="15.75">
      <c r="A1422" s="4"/>
      <c r="B1422" s="5"/>
      <c r="C1422" s="4"/>
    </row>
    <row r="1423" spans="1:3" ht="15.75">
      <c r="A1423" s="4"/>
      <c r="B1423" s="5"/>
      <c r="C1423" s="4"/>
    </row>
    <row r="1424" spans="1:3" ht="15.75">
      <c r="A1424" s="4"/>
      <c r="B1424" s="5"/>
      <c r="C1424" s="4"/>
    </row>
    <row r="1425" spans="1:3" ht="15.75">
      <c r="A1425" s="4"/>
      <c r="B1425" s="5"/>
      <c r="C1425" s="4"/>
    </row>
    <row r="1426" spans="1:3" ht="15.75">
      <c r="A1426" s="4"/>
      <c r="B1426" s="5"/>
      <c r="C1426" s="4"/>
    </row>
    <row r="1427" spans="1:3" ht="15.75">
      <c r="A1427" s="4"/>
      <c r="B1427" s="5"/>
      <c r="C1427" s="4"/>
    </row>
    <row r="1428" spans="1:3" ht="15.75">
      <c r="A1428" s="4"/>
      <c r="B1428" s="5"/>
      <c r="C1428" s="4"/>
    </row>
    <row r="1429" spans="1:3" ht="15.75">
      <c r="A1429" s="4"/>
      <c r="B1429" s="5"/>
      <c r="C1429" s="4"/>
    </row>
    <row r="1430" spans="1:3" ht="15.75">
      <c r="A1430" s="4"/>
      <c r="B1430" s="5"/>
      <c r="C1430" s="4"/>
    </row>
    <row r="1431" spans="1:3" ht="15.75">
      <c r="A1431" s="4"/>
      <c r="B1431" s="5"/>
      <c r="C1431" s="4"/>
    </row>
    <row r="1432" spans="1:3" ht="15.75">
      <c r="A1432" s="4"/>
      <c r="B1432" s="5"/>
      <c r="C1432" s="4"/>
    </row>
    <row r="1433" spans="1:3" ht="15.75">
      <c r="A1433" s="4"/>
      <c r="B1433" s="5"/>
      <c r="C1433" s="4"/>
    </row>
    <row r="1434" spans="1:3" ht="15.75">
      <c r="A1434" s="4"/>
      <c r="B1434" s="5"/>
      <c r="C1434" s="4"/>
    </row>
    <row r="1435" spans="1:3" ht="15.75">
      <c r="A1435" s="4"/>
      <c r="B1435" s="5"/>
      <c r="C1435" s="4"/>
    </row>
    <row r="1436" spans="1:3" ht="15.75">
      <c r="A1436" s="4"/>
      <c r="B1436" s="5"/>
      <c r="C1436" s="4"/>
    </row>
    <row r="1437" spans="1:3" ht="15.75">
      <c r="A1437" s="4"/>
      <c r="B1437" s="5"/>
      <c r="C1437" s="4"/>
    </row>
    <row r="1438" spans="1:3" ht="15.75">
      <c r="A1438" s="4"/>
      <c r="B1438" s="5"/>
      <c r="C1438" s="4"/>
    </row>
    <row r="1439" spans="1:3" ht="15.75">
      <c r="A1439" s="4"/>
      <c r="B1439" s="5"/>
      <c r="C1439" s="4"/>
    </row>
    <row r="1440" spans="1:3" ht="15.75">
      <c r="A1440" s="4"/>
      <c r="B1440" s="5"/>
      <c r="C1440" s="4"/>
    </row>
    <row r="1441" spans="1:3" ht="15.75">
      <c r="A1441" s="4"/>
      <c r="B1441" s="5"/>
      <c r="C1441" s="4"/>
    </row>
    <row r="1442" spans="1:3" ht="15.75">
      <c r="A1442" s="4"/>
      <c r="B1442" s="5"/>
      <c r="C1442" s="4"/>
    </row>
    <row r="1443" spans="1:3" ht="15.75">
      <c r="A1443" s="4"/>
      <c r="B1443" s="5"/>
      <c r="C1443" s="4"/>
    </row>
    <row r="1444" spans="1:3" ht="15.75">
      <c r="A1444" s="4"/>
      <c r="B1444" s="5"/>
      <c r="C1444" s="4"/>
    </row>
    <row r="1445" spans="1:3" ht="15.75">
      <c r="A1445" s="4"/>
      <c r="B1445" s="5"/>
      <c r="C1445" s="4"/>
    </row>
    <row r="1446" spans="1:3" ht="15.75">
      <c r="A1446" s="4"/>
      <c r="B1446" s="5"/>
      <c r="C1446" s="4"/>
    </row>
    <row r="1447" spans="1:3" ht="15.75">
      <c r="A1447" s="4"/>
      <c r="B1447" s="5"/>
      <c r="C1447" s="4"/>
    </row>
    <row r="1448" spans="1:3" ht="15.75">
      <c r="A1448" s="4"/>
      <c r="B1448" s="5"/>
      <c r="C1448" s="4"/>
    </row>
    <row r="1449" spans="1:3" ht="15.75">
      <c r="A1449" s="4"/>
      <c r="B1449" s="5"/>
      <c r="C1449" s="4"/>
    </row>
    <row r="1450" spans="1:3" ht="15.75">
      <c r="A1450" s="4"/>
      <c r="B1450" s="5"/>
      <c r="C1450" s="4"/>
    </row>
    <row r="1451" spans="1:3" ht="15.75">
      <c r="A1451" s="4"/>
      <c r="B1451" s="5"/>
      <c r="C1451" s="4"/>
    </row>
    <row r="1452" spans="1:3" ht="15.75">
      <c r="A1452" s="4"/>
      <c r="B1452" s="5"/>
      <c r="C1452" s="4"/>
    </row>
    <row r="1453" spans="1:3" ht="15.75">
      <c r="A1453" s="4"/>
      <c r="B1453" s="5"/>
      <c r="C1453" s="4"/>
    </row>
    <row r="1454" spans="1:3" ht="15.75">
      <c r="A1454" s="4"/>
      <c r="B1454" s="5"/>
      <c r="C1454" s="4"/>
    </row>
    <row r="1455" spans="1:3" ht="15.75">
      <c r="A1455" s="4"/>
      <c r="B1455" s="5"/>
      <c r="C1455" s="4"/>
    </row>
    <row r="1456" spans="1:3" ht="15.75">
      <c r="A1456" s="4"/>
      <c r="B1456" s="5"/>
      <c r="C1456" s="4"/>
    </row>
    <row r="1457" spans="1:3" ht="15.75">
      <c r="A1457" s="4"/>
      <c r="B1457" s="5"/>
      <c r="C1457" s="4"/>
    </row>
    <row r="1458" spans="1:3" ht="15.75">
      <c r="A1458" s="4"/>
      <c r="B1458" s="5"/>
      <c r="C1458" s="4"/>
    </row>
    <row r="1459" spans="1:3" ht="15.75">
      <c r="A1459" s="4"/>
      <c r="B1459" s="5"/>
      <c r="C1459" s="4"/>
    </row>
    <row r="1460" spans="1:3" ht="15.75">
      <c r="A1460" s="4"/>
      <c r="B1460" s="5"/>
      <c r="C1460" s="4"/>
    </row>
    <row r="1461" spans="1:3" ht="15.75">
      <c r="A1461" s="4"/>
      <c r="B1461" s="5"/>
      <c r="C1461" s="4"/>
    </row>
    <row r="1462" spans="1:3" ht="15.75">
      <c r="A1462" s="4"/>
      <c r="B1462" s="5"/>
      <c r="C1462" s="4"/>
    </row>
    <row r="1463" spans="1:3" ht="15.75">
      <c r="A1463" s="4"/>
      <c r="B1463" s="5"/>
      <c r="C1463" s="4"/>
    </row>
    <row r="1464" spans="1:3" ht="15.75">
      <c r="A1464" s="4"/>
      <c r="B1464" s="5"/>
      <c r="C1464" s="4"/>
    </row>
    <row r="1465" spans="1:3" ht="15.75">
      <c r="A1465" s="4"/>
      <c r="B1465" s="5"/>
      <c r="C1465" s="4"/>
    </row>
    <row r="1466" spans="1:3" ht="15.75">
      <c r="A1466" s="4"/>
      <c r="B1466" s="5"/>
      <c r="C1466" s="4"/>
    </row>
    <row r="1467" spans="1:3" ht="15.75">
      <c r="A1467" s="4"/>
      <c r="B1467" s="5"/>
      <c r="C1467" s="4"/>
    </row>
    <row r="1468" spans="1:3" ht="15.75">
      <c r="A1468" s="4"/>
      <c r="B1468" s="5"/>
      <c r="C1468" s="4"/>
    </row>
    <row r="1469" spans="1:3" ht="15.75">
      <c r="A1469" s="4"/>
      <c r="B1469" s="5"/>
      <c r="C1469" s="4"/>
    </row>
    <row r="1470" spans="1:3" ht="15.75">
      <c r="A1470" s="4"/>
      <c r="B1470" s="5"/>
      <c r="C1470" s="4"/>
    </row>
    <row r="1471" spans="1:3" ht="15.75">
      <c r="A1471" s="4"/>
      <c r="B1471" s="5"/>
      <c r="C1471" s="4"/>
    </row>
    <row r="1472" spans="1:3" ht="15.75">
      <c r="A1472" s="4"/>
      <c r="B1472" s="5"/>
      <c r="C1472" s="4"/>
    </row>
    <row r="1473" spans="1:3" ht="15.75">
      <c r="A1473" s="4"/>
      <c r="B1473" s="5"/>
      <c r="C1473" s="4"/>
    </row>
    <row r="1474" spans="1:3" ht="15.75">
      <c r="A1474" s="4"/>
      <c r="B1474" s="5"/>
      <c r="C1474" s="4"/>
    </row>
    <row r="1475" spans="1:3" ht="15.75">
      <c r="A1475" s="4"/>
      <c r="B1475" s="5"/>
      <c r="C1475" s="4"/>
    </row>
    <row r="1476" spans="1:3" ht="15.75">
      <c r="A1476" s="4"/>
      <c r="B1476" s="5"/>
      <c r="C1476" s="4"/>
    </row>
    <row r="1477" spans="1:3" ht="15.75">
      <c r="A1477" s="4"/>
      <c r="B1477" s="5"/>
      <c r="C1477" s="4"/>
    </row>
    <row r="1478" spans="1:3" ht="15.75">
      <c r="A1478" s="4"/>
      <c r="B1478" s="5"/>
      <c r="C1478" s="4"/>
    </row>
    <row r="1479" spans="1:3" ht="15.75">
      <c r="A1479" s="4"/>
      <c r="B1479" s="5"/>
      <c r="C1479" s="4"/>
    </row>
    <row r="1480" spans="1:3" ht="15.75">
      <c r="A1480" s="4"/>
      <c r="B1480" s="5"/>
      <c r="C1480" s="4"/>
    </row>
    <row r="1481" spans="1:3" ht="15.75">
      <c r="A1481" s="4"/>
      <c r="B1481" s="5"/>
      <c r="C1481" s="4"/>
    </row>
    <row r="1482" spans="1:3" ht="15.75">
      <c r="A1482" s="4"/>
      <c r="B1482" s="5"/>
      <c r="C1482" s="4"/>
    </row>
    <row r="1483" spans="1:3" ht="15.75">
      <c r="A1483" s="4"/>
      <c r="B1483" s="5"/>
      <c r="C1483" s="4"/>
    </row>
    <row r="1484" spans="1:3" ht="15.75">
      <c r="A1484" s="4"/>
      <c r="B1484" s="5"/>
      <c r="C1484" s="4"/>
    </row>
    <row r="1485" spans="1:3" ht="15.75">
      <c r="A1485" s="4"/>
      <c r="B1485" s="5"/>
      <c r="C1485" s="4"/>
    </row>
    <row r="1486" spans="1:3" ht="15.75">
      <c r="A1486" s="4"/>
      <c r="B1486" s="5"/>
      <c r="C1486" s="4"/>
    </row>
    <row r="1487" spans="1:3" ht="15.75">
      <c r="A1487" s="4"/>
      <c r="B1487" s="5"/>
      <c r="C1487" s="4"/>
    </row>
    <row r="1488" spans="1:3" ht="15.75">
      <c r="A1488" s="4"/>
      <c r="B1488" s="5"/>
      <c r="C1488" s="4"/>
    </row>
    <row r="1489" spans="1:3" ht="15.75">
      <c r="A1489" s="4"/>
      <c r="B1489" s="5"/>
      <c r="C1489" s="4"/>
    </row>
    <row r="1490" spans="1:3" ht="15.75">
      <c r="A1490" s="4"/>
      <c r="B1490" s="5"/>
      <c r="C1490" s="4"/>
    </row>
    <row r="1491" spans="1:3" ht="15.75">
      <c r="A1491" s="4"/>
      <c r="B1491" s="5"/>
      <c r="C1491" s="4"/>
    </row>
    <row r="1492" spans="1:3" ht="15.75">
      <c r="A1492" s="4"/>
      <c r="B1492" s="5"/>
      <c r="C1492" s="4"/>
    </row>
    <row r="1493" spans="1:3" ht="15.75">
      <c r="A1493" s="4"/>
      <c r="B1493" s="5"/>
      <c r="C1493" s="4"/>
    </row>
    <row r="1494" spans="1:3" ht="15.75">
      <c r="A1494" s="4"/>
      <c r="B1494" s="5"/>
      <c r="C1494" s="4"/>
    </row>
    <row r="1495" spans="1:3" ht="15.75">
      <c r="A1495" s="4"/>
      <c r="B1495" s="5"/>
      <c r="C1495" s="4"/>
    </row>
    <row r="1496" spans="1:3" ht="15.75">
      <c r="A1496" s="4"/>
      <c r="B1496" s="5"/>
      <c r="C1496" s="4"/>
    </row>
    <row r="1497" spans="1:3" ht="15.75">
      <c r="A1497" s="4"/>
      <c r="B1497" s="5"/>
      <c r="C1497" s="4"/>
    </row>
    <row r="1498" spans="1:3" ht="15.75">
      <c r="A1498" s="4"/>
      <c r="B1498" s="5"/>
      <c r="C1498" s="4"/>
    </row>
    <row r="1499" spans="1:3" ht="15.75">
      <c r="A1499" s="4"/>
      <c r="B1499" s="5"/>
      <c r="C1499" s="4"/>
    </row>
    <row r="1500" spans="1:3" ht="15.75">
      <c r="A1500" s="4"/>
      <c r="B1500" s="5"/>
      <c r="C1500" s="4"/>
    </row>
    <row r="1501" spans="1:3" ht="15.75">
      <c r="A1501" s="4"/>
      <c r="B1501" s="5"/>
      <c r="C1501" s="4"/>
    </row>
    <row r="1502" spans="1:3" ht="15.75">
      <c r="A1502" s="4"/>
      <c r="B1502" s="5"/>
      <c r="C1502" s="4"/>
    </row>
    <row r="1503" spans="1:3" ht="15.75">
      <c r="A1503" s="4"/>
      <c r="B1503" s="5"/>
      <c r="C1503" s="4"/>
    </row>
    <row r="1504" spans="1:3" ht="15.75">
      <c r="A1504" s="4"/>
      <c r="B1504" s="5"/>
      <c r="C1504" s="4"/>
    </row>
    <row r="1505" spans="1:3" ht="15.75">
      <c r="A1505" s="4"/>
      <c r="B1505" s="5"/>
      <c r="C1505" s="4"/>
    </row>
    <row r="1506" spans="1:3" ht="15.75">
      <c r="A1506" s="4"/>
      <c r="B1506" s="5"/>
      <c r="C1506" s="4"/>
    </row>
    <row r="1507" spans="1:3" ht="15.75">
      <c r="A1507" s="4"/>
      <c r="B1507" s="5"/>
      <c r="C1507" s="4"/>
    </row>
    <row r="1508" spans="1:3" ht="15.75">
      <c r="A1508" s="4"/>
      <c r="B1508" s="5"/>
      <c r="C1508" s="4"/>
    </row>
    <row r="1509" spans="1:3" ht="15.75">
      <c r="A1509" s="4"/>
      <c r="B1509" s="5"/>
      <c r="C1509" s="4"/>
    </row>
    <row r="1510" spans="1:3" ht="15.75">
      <c r="A1510" s="4"/>
      <c r="B1510" s="5"/>
      <c r="C1510" s="4"/>
    </row>
    <row r="1511" spans="1:3" ht="15.75">
      <c r="A1511" s="4"/>
      <c r="B1511" s="5"/>
      <c r="C1511" s="4"/>
    </row>
    <row r="1512" spans="1:3" ht="15.75">
      <c r="A1512" s="4"/>
      <c r="B1512" s="5"/>
      <c r="C1512" s="4"/>
    </row>
    <row r="1513" spans="1:3" ht="15.75">
      <c r="A1513" s="4"/>
      <c r="B1513" s="5"/>
      <c r="C1513" s="4"/>
    </row>
    <row r="1514" spans="1:3" ht="15.75">
      <c r="A1514" s="4"/>
      <c r="B1514" s="5"/>
      <c r="C1514" s="4"/>
    </row>
    <row r="1515" spans="1:3" ht="15.75">
      <c r="A1515" s="4"/>
      <c r="B1515" s="5"/>
      <c r="C1515" s="4"/>
    </row>
    <row r="1516" spans="1:3" ht="15.75">
      <c r="A1516" s="4"/>
      <c r="B1516" s="5"/>
      <c r="C1516" s="4"/>
    </row>
    <row r="1517" spans="1:3" ht="15.75">
      <c r="A1517" s="4"/>
      <c r="B1517" s="5"/>
      <c r="C1517" s="4"/>
    </row>
    <row r="1518" spans="1:3" ht="15.75">
      <c r="A1518" s="4"/>
      <c r="B1518" s="5"/>
      <c r="C1518" s="4"/>
    </row>
    <row r="1519" spans="1:3" ht="15.75">
      <c r="A1519" s="4"/>
      <c r="B1519" s="5"/>
      <c r="C1519" s="4"/>
    </row>
    <row r="1520" spans="1:3" ht="15.75">
      <c r="A1520" s="4"/>
      <c r="B1520" s="5"/>
      <c r="C1520" s="4"/>
    </row>
    <row r="1521" spans="1:3" ht="15.75">
      <c r="A1521" s="4"/>
      <c r="B1521" s="5"/>
      <c r="C1521" s="4"/>
    </row>
    <row r="1522" spans="1:3" ht="15.75">
      <c r="A1522" s="4"/>
      <c r="B1522" s="5"/>
      <c r="C1522" s="4"/>
    </row>
    <row r="1523" spans="1:3" ht="15.75">
      <c r="A1523" s="4"/>
      <c r="B1523" s="5"/>
      <c r="C1523" s="4"/>
    </row>
    <row r="1524" spans="1:3" ht="15.75">
      <c r="A1524" s="4"/>
      <c r="B1524" s="5"/>
      <c r="C1524" s="4"/>
    </row>
    <row r="1525" spans="1:3" ht="15.75">
      <c r="A1525" s="4"/>
      <c r="B1525" s="5"/>
      <c r="C1525" s="4"/>
    </row>
    <row r="1526" spans="1:3" ht="15.75">
      <c r="A1526" s="4"/>
      <c r="B1526" s="5"/>
      <c r="C1526" s="4"/>
    </row>
    <row r="1527" spans="1:3" ht="15.75">
      <c r="A1527" s="4"/>
      <c r="B1527" s="5"/>
      <c r="C1527" s="4"/>
    </row>
    <row r="1528" spans="1:3" ht="15.75">
      <c r="A1528" s="4"/>
      <c r="B1528" s="5"/>
      <c r="C1528" s="4"/>
    </row>
    <row r="1529" spans="1:3" ht="15.75">
      <c r="A1529" s="4"/>
      <c r="B1529" s="5"/>
      <c r="C1529" s="4"/>
    </row>
    <row r="1530" spans="1:3" ht="15.75">
      <c r="A1530" s="4"/>
      <c r="B1530" s="5"/>
      <c r="C1530" s="4"/>
    </row>
    <row r="1531" spans="1:3" ht="15.75">
      <c r="A1531" s="4"/>
      <c r="B1531" s="5"/>
      <c r="C1531" s="4"/>
    </row>
    <row r="1532" spans="1:3" ht="15.75">
      <c r="A1532" s="4"/>
      <c r="B1532" s="5"/>
      <c r="C1532" s="4"/>
    </row>
    <row r="1533" spans="1:3" ht="15.75">
      <c r="A1533" s="4"/>
      <c r="B1533" s="5"/>
      <c r="C1533" s="4"/>
    </row>
    <row r="1534" spans="1:3" ht="15.75">
      <c r="A1534" s="4"/>
      <c r="B1534" s="5"/>
      <c r="C1534" s="4"/>
    </row>
    <row r="1535" spans="1:3" ht="15.75">
      <c r="A1535" s="4"/>
      <c r="B1535" s="5"/>
      <c r="C1535" s="4"/>
    </row>
    <row r="1536" spans="1:3" ht="15.75">
      <c r="A1536" s="4"/>
      <c r="B1536" s="5"/>
      <c r="C1536" s="4"/>
    </row>
    <row r="1537" spans="1:3" ht="15.75">
      <c r="A1537" s="4"/>
      <c r="B1537" s="5"/>
      <c r="C1537" s="4"/>
    </row>
    <row r="1538" spans="1:3" ht="15.75">
      <c r="A1538" s="4"/>
      <c r="B1538" s="5"/>
      <c r="C1538" s="4"/>
    </row>
    <row r="1539" spans="1:3" ht="15.75">
      <c r="A1539" s="4"/>
      <c r="B1539" s="5"/>
      <c r="C1539" s="4"/>
    </row>
    <row r="1540" spans="1:3" ht="15.75">
      <c r="A1540" s="4"/>
      <c r="B1540" s="5"/>
      <c r="C1540" s="4"/>
    </row>
    <row r="1541" spans="1:3" ht="15.75">
      <c r="A1541" s="4"/>
      <c r="B1541" s="5"/>
      <c r="C1541" s="4"/>
    </row>
    <row r="1542" spans="1:3" ht="15.75">
      <c r="A1542" s="4"/>
      <c r="B1542" s="5"/>
      <c r="C1542" s="4"/>
    </row>
    <row r="1543" spans="1:3" ht="15.75">
      <c r="A1543" s="4"/>
      <c r="B1543" s="5"/>
      <c r="C1543" s="4"/>
    </row>
    <row r="1544" spans="1:3" ht="15.75">
      <c r="A1544" s="4"/>
      <c r="B1544" s="5"/>
      <c r="C1544" s="4"/>
    </row>
    <row r="1545" spans="1:3" ht="15.75">
      <c r="A1545" s="4"/>
      <c r="B1545" s="5"/>
      <c r="C1545" s="4"/>
    </row>
    <row r="1546" spans="1:3" ht="15.75">
      <c r="A1546" s="4"/>
      <c r="B1546" s="5"/>
      <c r="C1546" s="4"/>
    </row>
    <row r="1547" spans="1:3" ht="15.75">
      <c r="A1547" s="4"/>
      <c r="B1547" s="5"/>
      <c r="C1547" s="4"/>
    </row>
    <row r="1548" spans="1:3" ht="15.75">
      <c r="A1548" s="4"/>
      <c r="B1548" s="5"/>
      <c r="C1548" s="4"/>
    </row>
    <row r="1549" spans="1:3" ht="15.75">
      <c r="A1549" s="4"/>
      <c r="B1549" s="5"/>
      <c r="C1549" s="4"/>
    </row>
    <row r="1550" spans="1:3" ht="15.75">
      <c r="A1550" s="4"/>
      <c r="B1550" s="5"/>
      <c r="C1550" s="4"/>
    </row>
    <row r="1551" spans="1:3" ht="15.75">
      <c r="A1551" s="4"/>
      <c r="B1551" s="5"/>
      <c r="C1551" s="4"/>
    </row>
    <row r="1552" spans="1:3" ht="15.75">
      <c r="A1552" s="4"/>
      <c r="B1552" s="5"/>
      <c r="C1552" s="4"/>
    </row>
    <row r="1553" spans="1:3" ht="15.75">
      <c r="A1553" s="4"/>
      <c r="B1553" s="5"/>
      <c r="C1553" s="4"/>
    </row>
    <row r="1554" spans="1:3" ht="15.75">
      <c r="A1554" s="4"/>
      <c r="B1554" s="5"/>
      <c r="C1554" s="4"/>
    </row>
    <row r="1555" spans="1:3" ht="15.75">
      <c r="A1555" s="4"/>
      <c r="B1555" s="5"/>
      <c r="C1555" s="4"/>
    </row>
    <row r="1556" spans="1:3" ht="15.75">
      <c r="A1556" s="4"/>
      <c r="B1556" s="5"/>
      <c r="C1556" s="4"/>
    </row>
    <row r="1557" spans="1:3" ht="15.75">
      <c r="A1557" s="4"/>
      <c r="B1557" s="5"/>
      <c r="C1557" s="4"/>
    </row>
    <row r="1558" spans="1:3" ht="15.75">
      <c r="A1558" s="4"/>
      <c r="B1558" s="5"/>
      <c r="C1558" s="4"/>
    </row>
    <row r="1559" spans="1:3" ht="15.75">
      <c r="A1559" s="4"/>
      <c r="B1559" s="5"/>
      <c r="C1559" s="4"/>
    </row>
    <row r="1560" spans="1:3" ht="15.75">
      <c r="A1560" s="4"/>
      <c r="B1560" s="5"/>
      <c r="C1560" s="4"/>
    </row>
    <row r="1561" spans="1:3" ht="15.75">
      <c r="A1561" s="4"/>
      <c r="B1561" s="5"/>
      <c r="C1561" s="4"/>
    </row>
    <row r="1562" spans="1:3" ht="15.75">
      <c r="A1562" s="4"/>
      <c r="B1562" s="5"/>
      <c r="C1562" s="4"/>
    </row>
    <row r="1563" spans="1:3" ht="15.75">
      <c r="A1563" s="4"/>
      <c r="B1563" s="5"/>
      <c r="C1563" s="4"/>
    </row>
    <row r="1564" spans="1:3" ht="15.75">
      <c r="A1564" s="4"/>
      <c r="B1564" s="5"/>
      <c r="C1564" s="4"/>
    </row>
    <row r="1565" spans="1:3" ht="15.75">
      <c r="A1565" s="4"/>
      <c r="B1565" s="5"/>
      <c r="C1565" s="4"/>
    </row>
    <row r="1566" spans="1:3" ht="15.75">
      <c r="A1566" s="4"/>
      <c r="B1566" s="5"/>
      <c r="C1566" s="4"/>
    </row>
    <row r="1567" spans="1:3" ht="15.75">
      <c r="A1567" s="4"/>
      <c r="B1567" s="5"/>
      <c r="C1567" s="4"/>
    </row>
    <row r="1568" spans="1:3" ht="15.75">
      <c r="A1568" s="4"/>
      <c r="B1568" s="5"/>
      <c r="C1568" s="4"/>
    </row>
    <row r="1569" spans="1:3" ht="15.75">
      <c r="A1569" s="4"/>
      <c r="B1569" s="5"/>
      <c r="C1569" s="4"/>
    </row>
    <row r="1570" spans="1:3" ht="15.75">
      <c r="A1570" s="4"/>
      <c r="B1570" s="5"/>
      <c r="C1570" s="4"/>
    </row>
    <row r="1571" spans="1:3" ht="15.75">
      <c r="A1571" s="4"/>
      <c r="B1571" s="5"/>
      <c r="C1571" s="4"/>
    </row>
    <row r="1572" spans="1:3" ht="15.75">
      <c r="A1572" s="4"/>
      <c r="B1572" s="5"/>
      <c r="C1572" s="4"/>
    </row>
    <row r="1573" spans="1:3" ht="15.75">
      <c r="A1573" s="4"/>
      <c r="B1573" s="5"/>
      <c r="C1573" s="4"/>
    </row>
    <row r="1574" spans="1:3" ht="15.75">
      <c r="A1574" s="4"/>
      <c r="B1574" s="5"/>
      <c r="C1574" s="4"/>
    </row>
    <row r="1575" spans="1:3" ht="15.75">
      <c r="A1575" s="4"/>
      <c r="B1575" s="5"/>
      <c r="C1575" s="4"/>
    </row>
    <row r="1576" spans="1:3" ht="15.75">
      <c r="A1576" s="4"/>
      <c r="B1576" s="5"/>
      <c r="C1576" s="4"/>
    </row>
    <row r="1577" spans="1:3" ht="15.75">
      <c r="A1577" s="4"/>
      <c r="B1577" s="5"/>
      <c r="C1577" s="4"/>
    </row>
    <row r="1578" spans="1:3" ht="15.75">
      <c r="A1578" s="4"/>
      <c r="B1578" s="5"/>
      <c r="C1578" s="4"/>
    </row>
    <row r="1579" spans="1:3" ht="15.75">
      <c r="A1579" s="4"/>
      <c r="B1579" s="5"/>
      <c r="C1579" s="4"/>
    </row>
    <row r="1580" spans="1:3" ht="15.75">
      <c r="A1580" s="4"/>
      <c r="B1580" s="5"/>
      <c r="C1580" s="4"/>
    </row>
    <row r="1581" spans="1:3" ht="15.75">
      <c r="A1581" s="4"/>
      <c r="B1581" s="5"/>
      <c r="C1581" s="4"/>
    </row>
    <row r="1582" spans="1:3" ht="15.75">
      <c r="A1582" s="4"/>
      <c r="B1582" s="5"/>
      <c r="C1582" s="4"/>
    </row>
    <row r="1583" spans="1:3" ht="15.75">
      <c r="A1583" s="4"/>
      <c r="B1583" s="5"/>
      <c r="C1583" s="4"/>
    </row>
    <row r="1584" spans="1:3" ht="15.75">
      <c r="A1584" s="4"/>
      <c r="B1584" s="5"/>
      <c r="C1584" s="4"/>
    </row>
    <row r="1585" spans="1:3" ht="15.75">
      <c r="A1585" s="4"/>
      <c r="B1585" s="5"/>
      <c r="C1585" s="4"/>
    </row>
    <row r="1586" spans="1:3" ht="15.75">
      <c r="A1586" s="4"/>
      <c r="B1586" s="5"/>
      <c r="C1586" s="4"/>
    </row>
    <row r="1587" spans="1:3" ht="15.75">
      <c r="A1587" s="4"/>
      <c r="B1587" s="5"/>
      <c r="C1587" s="4"/>
    </row>
    <row r="1588" spans="1:3" ht="15.75">
      <c r="A1588" s="4"/>
      <c r="B1588" s="5"/>
      <c r="C1588" s="4"/>
    </row>
    <row r="1589" spans="1:3" ht="15.75">
      <c r="A1589" s="4"/>
      <c r="B1589" s="5"/>
      <c r="C1589" s="4"/>
    </row>
    <row r="1590" spans="1:3" ht="15.75">
      <c r="A1590" s="4"/>
      <c r="B1590" s="5"/>
      <c r="C1590" s="4"/>
    </row>
    <row r="1591" spans="1:3" ht="15.75">
      <c r="A1591" s="4"/>
      <c r="B1591" s="5"/>
      <c r="C1591" s="4"/>
    </row>
    <row r="1592" spans="1:3" ht="15.75">
      <c r="A1592" s="4"/>
      <c r="B1592" s="5"/>
      <c r="C1592" s="4"/>
    </row>
    <row r="1593" spans="1:3" ht="15.75">
      <c r="A1593" s="4"/>
      <c r="B1593" s="5"/>
      <c r="C1593" s="4"/>
    </row>
    <row r="1594" spans="1:3" ht="15.75">
      <c r="A1594" s="4"/>
      <c r="B1594" s="5"/>
      <c r="C1594" s="4"/>
    </row>
    <row r="1595" spans="1:3" ht="15.75">
      <c r="A1595" s="4"/>
      <c r="B1595" s="5"/>
      <c r="C1595" s="4"/>
    </row>
    <row r="1596" spans="1:3" ht="15.75">
      <c r="A1596" s="4"/>
      <c r="B1596" s="5"/>
      <c r="C1596" s="4"/>
    </row>
    <row r="1597" spans="1:3" ht="15.75">
      <c r="A1597" s="4"/>
      <c r="B1597" s="5"/>
      <c r="C1597" s="4"/>
    </row>
    <row r="1598" spans="1:3" ht="15.75">
      <c r="A1598" s="4"/>
      <c r="B1598" s="5"/>
      <c r="C1598" s="4"/>
    </row>
    <row r="1599" spans="1:3" ht="15.75">
      <c r="A1599" s="4"/>
      <c r="B1599" s="5"/>
      <c r="C1599" s="4"/>
    </row>
    <row r="1600" spans="1:3" ht="15.75">
      <c r="A1600" s="4"/>
      <c r="B1600" s="5"/>
      <c r="C1600" s="4"/>
    </row>
    <row r="1601" spans="1:3" ht="15.75">
      <c r="A1601" s="4"/>
      <c r="B1601" s="5"/>
      <c r="C1601" s="4"/>
    </row>
    <row r="1602" spans="1:3" ht="15.75">
      <c r="A1602" s="4"/>
      <c r="B1602" s="5"/>
      <c r="C1602" s="4"/>
    </row>
    <row r="1603" spans="1:3" ht="15.75">
      <c r="A1603" s="4"/>
      <c r="B1603" s="5"/>
      <c r="C1603" s="4"/>
    </row>
    <row r="1604" spans="1:3" ht="15.75">
      <c r="A1604" s="4"/>
      <c r="B1604" s="5"/>
      <c r="C1604" s="4"/>
    </row>
    <row r="1605" spans="1:3" ht="15.75">
      <c r="A1605" s="4"/>
      <c r="B1605" s="5"/>
      <c r="C1605" s="4"/>
    </row>
    <row r="1606" spans="1:3" ht="15.75">
      <c r="A1606" s="4"/>
      <c r="B1606" s="5"/>
      <c r="C1606" s="4"/>
    </row>
    <row r="1607" spans="1:3" ht="15.75">
      <c r="A1607" s="4"/>
      <c r="B1607" s="5"/>
      <c r="C1607" s="4"/>
    </row>
    <row r="1608" spans="1:3" ht="15.75">
      <c r="A1608" s="4"/>
      <c r="B1608" s="5"/>
      <c r="C1608" s="4"/>
    </row>
    <row r="1609" spans="1:3" ht="15.75">
      <c r="A1609" s="4"/>
      <c r="B1609" s="5"/>
      <c r="C1609" s="4"/>
    </row>
    <row r="1610" spans="1:3" ht="15.75">
      <c r="A1610" s="4"/>
      <c r="B1610" s="5"/>
      <c r="C1610" s="4"/>
    </row>
    <row r="1611" spans="1:3" ht="15.75">
      <c r="A1611" s="4"/>
      <c r="B1611" s="5"/>
      <c r="C1611" s="4"/>
    </row>
    <row r="1612" spans="1:3" ht="15.75">
      <c r="A1612" s="4"/>
      <c r="B1612" s="5"/>
      <c r="C1612" s="4"/>
    </row>
    <row r="1613" spans="1:3" ht="15.75">
      <c r="A1613" s="4"/>
      <c r="B1613" s="5"/>
      <c r="C1613" s="4"/>
    </row>
    <row r="1614" spans="1:3" ht="15.75">
      <c r="A1614" s="4"/>
      <c r="B1614" s="5"/>
      <c r="C1614" s="4"/>
    </row>
    <row r="1615" spans="1:3" ht="15.75">
      <c r="A1615" s="4"/>
      <c r="B1615" s="5"/>
      <c r="C1615" s="4"/>
    </row>
    <row r="1616" spans="1:3" ht="15.75">
      <c r="A1616" s="4"/>
      <c r="B1616" s="5"/>
      <c r="C1616" s="4"/>
    </row>
    <row r="1617" spans="1:3" ht="15.75">
      <c r="A1617" s="4"/>
      <c r="B1617" s="5"/>
      <c r="C1617" s="4"/>
    </row>
    <row r="1618" spans="1:3" ht="15.75">
      <c r="A1618" s="4"/>
      <c r="B1618" s="5"/>
      <c r="C1618" s="4"/>
    </row>
    <row r="1619" spans="1:3" ht="15.75">
      <c r="A1619" s="4"/>
      <c r="B1619" s="5"/>
      <c r="C1619" s="4"/>
    </row>
    <row r="1620" spans="1:3" ht="15.75">
      <c r="A1620" s="4"/>
      <c r="B1620" s="5"/>
      <c r="C1620" s="4"/>
    </row>
    <row r="1621" spans="1:3" ht="15.75">
      <c r="A1621" s="4"/>
      <c r="B1621" s="5"/>
      <c r="C1621" s="4"/>
    </row>
    <row r="1622" spans="1:3" ht="15.75">
      <c r="A1622" s="4"/>
      <c r="B1622" s="5"/>
      <c r="C1622" s="4"/>
    </row>
    <row r="1623" spans="1:3" ht="15.75">
      <c r="A1623" s="4"/>
      <c r="B1623" s="5"/>
      <c r="C1623" s="4"/>
    </row>
    <row r="1624" spans="1:3" ht="15.75">
      <c r="A1624" s="4"/>
      <c r="B1624" s="5"/>
      <c r="C1624" s="4"/>
    </row>
    <row r="1625" spans="1:3" ht="15.75">
      <c r="A1625" s="4"/>
      <c r="B1625" s="5"/>
      <c r="C1625" s="4"/>
    </row>
    <row r="1626" spans="1:3" ht="15.75">
      <c r="A1626" s="4"/>
      <c r="B1626" s="5"/>
      <c r="C1626" s="4"/>
    </row>
    <row r="1627" spans="1:3" ht="15.75">
      <c r="A1627" s="4"/>
      <c r="B1627" s="5"/>
      <c r="C1627" s="4"/>
    </row>
    <row r="1628" spans="1:3" ht="15.75">
      <c r="A1628" s="4"/>
      <c r="B1628" s="5"/>
      <c r="C1628" s="4"/>
    </row>
    <row r="1629" spans="1:3" ht="15.75">
      <c r="A1629" s="4"/>
      <c r="B1629" s="5"/>
      <c r="C1629" s="4"/>
    </row>
    <row r="1630" spans="1:3" ht="15.75">
      <c r="A1630" s="4"/>
      <c r="B1630" s="5"/>
      <c r="C1630" s="4"/>
    </row>
    <row r="1631" spans="1:3" ht="15.75">
      <c r="A1631" s="4"/>
      <c r="B1631" s="5"/>
      <c r="C1631" s="4"/>
    </row>
    <row r="1632" spans="1:3" ht="15.75">
      <c r="A1632" s="4"/>
      <c r="B1632" s="5"/>
      <c r="C1632" s="4"/>
    </row>
    <row r="1633" spans="1:3" ht="15.75">
      <c r="A1633" s="4"/>
      <c r="B1633" s="5"/>
      <c r="C1633" s="4"/>
    </row>
    <row r="1634" spans="1:3" ht="15.75">
      <c r="A1634" s="4"/>
      <c r="B1634" s="5"/>
      <c r="C1634" s="4"/>
    </row>
    <row r="1635" spans="1:3" ht="15.75">
      <c r="A1635" s="4"/>
      <c r="B1635" s="5"/>
      <c r="C1635" s="4"/>
    </row>
    <row r="1636" spans="1:3" ht="15.75">
      <c r="A1636" s="4"/>
      <c r="B1636" s="5"/>
      <c r="C1636" s="4"/>
    </row>
    <row r="1637" spans="1:3" ht="15.75">
      <c r="A1637" s="4"/>
      <c r="B1637" s="5"/>
      <c r="C1637" s="4"/>
    </row>
    <row r="1638" spans="1:3" ht="15.75">
      <c r="A1638" s="4"/>
      <c r="B1638" s="5"/>
      <c r="C1638" s="4"/>
    </row>
    <row r="1639" spans="1:3" ht="15.75">
      <c r="A1639" s="4"/>
      <c r="B1639" s="5"/>
      <c r="C1639" s="4"/>
    </row>
    <row r="1640" spans="1:3" ht="15.75">
      <c r="A1640" s="4"/>
      <c r="B1640" s="5"/>
      <c r="C1640" s="4"/>
    </row>
    <row r="1641" spans="1:3" ht="15.75">
      <c r="A1641" s="4"/>
      <c r="B1641" s="5"/>
      <c r="C1641" s="4"/>
    </row>
    <row r="1642" spans="1:3" ht="15.75">
      <c r="A1642" s="4"/>
      <c r="B1642" s="5"/>
      <c r="C1642" s="4"/>
    </row>
    <row r="1643" spans="1:3" ht="15.75">
      <c r="A1643" s="4"/>
      <c r="B1643" s="5"/>
      <c r="C1643" s="4"/>
    </row>
    <row r="1644" spans="1:3" ht="15.75">
      <c r="A1644" s="4"/>
      <c r="B1644" s="5"/>
      <c r="C1644" s="4"/>
    </row>
    <row r="1645" spans="1:3" ht="15.75">
      <c r="A1645" s="4"/>
      <c r="B1645" s="5"/>
      <c r="C1645" s="4"/>
    </row>
    <row r="1646" spans="1:3" ht="15.75">
      <c r="A1646" s="4"/>
      <c r="B1646" s="5"/>
      <c r="C1646" s="4"/>
    </row>
    <row r="1647" spans="1:3" ht="15.75">
      <c r="A1647" s="4"/>
      <c r="B1647" s="5"/>
      <c r="C1647" s="4"/>
    </row>
    <row r="1648" spans="1:3" ht="15.75">
      <c r="A1648" s="4"/>
      <c r="B1648" s="5"/>
      <c r="C1648" s="4"/>
    </row>
    <row r="1649" spans="1:3" ht="15.75">
      <c r="A1649" s="4"/>
      <c r="B1649" s="5"/>
      <c r="C1649" s="4"/>
    </row>
    <row r="1650" spans="1:3" ht="15.75">
      <c r="A1650" s="4"/>
      <c r="B1650" s="5"/>
      <c r="C1650" s="4"/>
    </row>
    <row r="1651" spans="1:3" ht="15.75">
      <c r="A1651" s="4"/>
      <c r="B1651" s="5"/>
      <c r="C1651" s="4"/>
    </row>
    <row r="1652" spans="1:3" ht="15.75">
      <c r="A1652" s="4"/>
      <c r="B1652" s="5"/>
      <c r="C1652" s="4"/>
    </row>
    <row r="1653" spans="1:3" ht="15.75">
      <c r="A1653" s="4"/>
      <c r="B1653" s="5"/>
      <c r="C1653" s="4"/>
    </row>
    <row r="1654" spans="1:3" ht="15.75">
      <c r="A1654" s="4"/>
      <c r="B1654" s="5"/>
      <c r="C1654" s="4"/>
    </row>
    <row r="1655" spans="1:3" ht="15.75">
      <c r="A1655" s="4"/>
      <c r="B1655" s="5"/>
      <c r="C1655" s="4"/>
    </row>
    <row r="1656" spans="1:3" ht="15.75">
      <c r="A1656" s="4"/>
      <c r="B1656" s="5"/>
      <c r="C1656" s="4"/>
    </row>
    <row r="1657" spans="1:3" ht="15.75">
      <c r="A1657" s="4"/>
      <c r="B1657" s="5"/>
      <c r="C1657" s="4"/>
    </row>
    <row r="1658" spans="1:3" ht="15.75">
      <c r="A1658" s="4"/>
      <c r="B1658" s="5"/>
      <c r="C1658" s="4"/>
    </row>
    <row r="1659" spans="1:3" ht="15.75">
      <c r="A1659" s="4"/>
      <c r="B1659" s="5"/>
      <c r="C1659" s="4"/>
    </row>
    <row r="1660" spans="1:3" ht="15.75">
      <c r="A1660" s="4"/>
      <c r="B1660" s="5"/>
      <c r="C1660" s="4"/>
    </row>
    <row r="1661" spans="1:3" ht="15.75">
      <c r="A1661" s="4"/>
      <c r="B1661" s="5"/>
      <c r="C1661" s="4"/>
    </row>
    <row r="1662" spans="1:3" ht="15.75">
      <c r="A1662" s="4"/>
      <c r="B1662" s="5"/>
      <c r="C1662" s="4"/>
    </row>
    <row r="1663" spans="1:3" ht="15.75">
      <c r="A1663" s="4"/>
      <c r="B1663" s="5"/>
      <c r="C1663" s="4"/>
    </row>
    <row r="1664" spans="1:3" ht="15.75">
      <c r="A1664" s="4"/>
      <c r="B1664" s="5"/>
      <c r="C1664" s="4"/>
    </row>
    <row r="1665" spans="1:3" ht="15.75">
      <c r="A1665" s="4"/>
      <c r="B1665" s="5"/>
      <c r="C1665" s="4"/>
    </row>
    <row r="1666" spans="1:3" ht="15.75">
      <c r="A1666" s="4"/>
      <c r="B1666" s="5"/>
      <c r="C1666" s="4"/>
    </row>
    <row r="1667" spans="1:3" ht="15.75">
      <c r="A1667" s="4"/>
      <c r="B1667" s="5"/>
      <c r="C1667" s="4"/>
    </row>
    <row r="1668" spans="1:3" ht="15.75">
      <c r="A1668" s="4"/>
      <c r="B1668" s="5"/>
      <c r="C1668" s="4"/>
    </row>
    <row r="1669" spans="1:3" ht="15.75">
      <c r="A1669" s="4"/>
      <c r="B1669" s="5"/>
      <c r="C1669" s="4"/>
    </row>
    <row r="1670" spans="1:3" ht="15.75">
      <c r="A1670" s="4"/>
      <c r="B1670" s="5"/>
      <c r="C1670" s="4"/>
    </row>
    <row r="1671" spans="1:3" ht="15.75">
      <c r="A1671" s="4"/>
      <c r="B1671" s="5"/>
      <c r="C1671" s="4"/>
    </row>
    <row r="1672" spans="1:3" ht="15.75">
      <c r="A1672" s="4"/>
      <c r="B1672" s="5"/>
      <c r="C1672" s="4"/>
    </row>
    <row r="1673" spans="1:3" ht="15.75">
      <c r="A1673" s="4"/>
      <c r="B1673" s="5"/>
      <c r="C1673" s="4"/>
    </row>
    <row r="1674" spans="1:3" ht="15.75">
      <c r="A1674" s="4"/>
      <c r="B1674" s="5"/>
      <c r="C1674" s="4"/>
    </row>
    <row r="1675" spans="1:3" ht="15.75">
      <c r="A1675" s="4"/>
      <c r="B1675" s="5"/>
      <c r="C1675" s="4"/>
    </row>
    <row r="1676" spans="1:3" ht="15.75">
      <c r="A1676" s="4"/>
      <c r="B1676" s="5"/>
      <c r="C1676" s="4"/>
    </row>
    <row r="1677" spans="1:3" ht="15.75">
      <c r="A1677" s="4"/>
      <c r="B1677" s="5"/>
      <c r="C1677" s="4"/>
    </row>
    <row r="1678" spans="1:3" ht="15.75">
      <c r="A1678" s="4"/>
      <c r="B1678" s="5"/>
      <c r="C1678" s="4"/>
    </row>
    <row r="1679" spans="1:2" ht="15.75">
      <c r="A1679" s="4"/>
      <c r="B1679" s="5"/>
    </row>
    <row r="1680" spans="1:3" ht="15.75">
      <c r="A1680" s="4"/>
      <c r="B1680" s="5"/>
      <c r="C1680" s="4"/>
    </row>
    <row r="1681" spans="1:3" ht="15.75">
      <c r="A1681" s="4"/>
      <c r="B1681" s="5"/>
      <c r="C1681" s="4"/>
    </row>
    <row r="1682" spans="1:3" ht="15.75">
      <c r="A1682" s="4"/>
      <c r="B1682" s="5"/>
      <c r="C1682" s="4"/>
    </row>
    <row r="1683" spans="1:3" ht="15.75">
      <c r="A1683" s="4"/>
      <c r="B1683" s="5"/>
      <c r="C1683" s="4"/>
    </row>
    <row r="1684" spans="1:3" ht="15.75">
      <c r="A1684" s="4"/>
      <c r="B1684" s="5"/>
      <c r="C1684" s="4"/>
    </row>
    <row r="1685" spans="1:3" ht="15.75">
      <c r="A1685" s="4"/>
      <c r="B1685" s="5"/>
      <c r="C1685" s="4"/>
    </row>
    <row r="1686" spans="1:3" ht="15.75">
      <c r="A1686" s="4"/>
      <c r="B1686" s="5"/>
      <c r="C1686" s="4"/>
    </row>
    <row r="1687" spans="1:3" ht="15.75">
      <c r="A1687" s="4"/>
      <c r="B1687" s="5"/>
      <c r="C1687" s="4"/>
    </row>
    <row r="1688" spans="1:3" ht="15.75">
      <c r="A1688" s="4"/>
      <c r="B1688" s="5"/>
      <c r="C1688" s="4"/>
    </row>
    <row r="1689" spans="1:3" ht="15.75">
      <c r="A1689" s="4"/>
      <c r="B1689" s="5"/>
      <c r="C1689" s="4"/>
    </row>
    <row r="1690" spans="1:3" ht="15.75">
      <c r="A1690" s="4"/>
      <c r="B1690" s="5"/>
      <c r="C1690" s="4"/>
    </row>
    <row r="1691" spans="1:3" ht="15.75">
      <c r="A1691" s="4"/>
      <c r="B1691" s="5"/>
      <c r="C1691" s="4"/>
    </row>
    <row r="1692" spans="1:3" ht="15.75">
      <c r="A1692" s="4"/>
      <c r="B1692" s="5"/>
      <c r="C1692" s="4"/>
    </row>
    <row r="1693" spans="1:3" ht="15.75">
      <c r="A1693" s="4"/>
      <c r="B1693" s="5"/>
      <c r="C1693" s="4"/>
    </row>
    <row r="1694" spans="1:3" ht="15.75">
      <c r="A1694" s="4"/>
      <c r="B1694" s="5"/>
      <c r="C1694" s="4"/>
    </row>
    <row r="1695" spans="1:3" ht="15.75">
      <c r="A1695" s="4"/>
      <c r="B1695" s="5"/>
      <c r="C1695" s="4"/>
    </row>
    <row r="1696" spans="1:3" ht="15.75">
      <c r="A1696" s="4"/>
      <c r="B1696" s="5"/>
      <c r="C1696" s="4"/>
    </row>
    <row r="1697" spans="1:3" ht="15.75">
      <c r="A1697" s="4"/>
      <c r="B1697" s="5"/>
      <c r="C1697" s="4"/>
    </row>
    <row r="1698" spans="1:3" ht="15.75">
      <c r="A1698" s="4"/>
      <c r="B1698" s="5"/>
      <c r="C1698" s="4"/>
    </row>
    <row r="1699" spans="1:3" ht="15.75">
      <c r="A1699" s="4"/>
      <c r="B1699" s="5"/>
      <c r="C1699" s="4"/>
    </row>
    <row r="1700" spans="1:3" ht="15.75">
      <c r="A1700" s="4"/>
      <c r="B1700" s="5"/>
      <c r="C1700" s="4"/>
    </row>
    <row r="1701" spans="1:3" ht="15.75">
      <c r="A1701" s="4"/>
      <c r="B1701" s="5"/>
      <c r="C1701" s="4"/>
    </row>
    <row r="1702" spans="1:3" ht="15.75">
      <c r="A1702" s="4"/>
      <c r="B1702" s="5"/>
      <c r="C1702" s="4"/>
    </row>
    <row r="1703" spans="1:3" ht="15.75">
      <c r="A1703" s="4"/>
      <c r="B1703" s="5"/>
      <c r="C1703" s="4"/>
    </row>
    <row r="1704" spans="1:3" ht="15.75">
      <c r="A1704" s="4"/>
      <c r="B1704" s="5"/>
      <c r="C1704" s="4"/>
    </row>
    <row r="1705" spans="1:3" ht="15.75">
      <c r="A1705" s="4"/>
      <c r="B1705" s="5"/>
      <c r="C1705" s="4"/>
    </row>
    <row r="1706" spans="1:3" ht="15.75">
      <c r="A1706" s="4"/>
      <c r="B1706" s="5"/>
      <c r="C1706" s="4"/>
    </row>
    <row r="1707" spans="1:3" ht="15.75">
      <c r="A1707" s="4"/>
      <c r="B1707" s="5"/>
      <c r="C1707" s="4"/>
    </row>
    <row r="1708" spans="1:3" ht="15.75">
      <c r="A1708" s="4"/>
      <c r="B1708" s="5"/>
      <c r="C1708" s="4"/>
    </row>
    <row r="1709" spans="1:3" ht="15.75">
      <c r="A1709" s="4"/>
      <c r="B1709" s="5"/>
      <c r="C1709" s="4"/>
    </row>
    <row r="1710" spans="1:3" ht="15.75">
      <c r="A1710" s="4"/>
      <c r="B1710" s="5"/>
      <c r="C1710" s="4"/>
    </row>
    <row r="1711" spans="1:3" ht="15.75">
      <c r="A1711" s="4"/>
      <c r="B1711" s="5"/>
      <c r="C1711" s="4"/>
    </row>
    <row r="1712" spans="1:3" ht="15.75">
      <c r="A1712" s="4"/>
      <c r="B1712" s="5"/>
      <c r="C1712" s="4"/>
    </row>
    <row r="1713" spans="1:3" ht="15.75">
      <c r="A1713" s="4"/>
      <c r="B1713" s="5"/>
      <c r="C1713" s="4"/>
    </row>
    <row r="1714" spans="1:3" ht="15.75">
      <c r="A1714" s="4"/>
      <c r="B1714" s="5"/>
      <c r="C1714" s="4"/>
    </row>
    <row r="1715" spans="1:3" ht="15.75">
      <c r="A1715" s="4"/>
      <c r="B1715" s="5"/>
      <c r="C1715" s="4"/>
    </row>
    <row r="1716" spans="1:3" ht="15.75">
      <c r="A1716" s="4"/>
      <c r="B1716" s="5"/>
      <c r="C1716" s="4"/>
    </row>
    <row r="1717" spans="1:3" ht="15.75">
      <c r="A1717" s="4"/>
      <c r="B1717" s="5"/>
      <c r="C1717" s="4"/>
    </row>
    <row r="1718" spans="1:3" ht="15.75">
      <c r="A1718" s="4"/>
      <c r="B1718" s="5"/>
      <c r="C1718" s="4"/>
    </row>
    <row r="1719" spans="1:3" ht="15.75">
      <c r="A1719" s="4"/>
      <c r="B1719" s="5"/>
      <c r="C1719" s="4"/>
    </row>
    <row r="1720" spans="1:3" ht="15.75">
      <c r="A1720" s="4"/>
      <c r="B1720" s="5"/>
      <c r="C1720" s="4"/>
    </row>
    <row r="1721" spans="1:3" ht="15.75">
      <c r="A1721" s="4"/>
      <c r="B1721" s="5"/>
      <c r="C1721" s="4"/>
    </row>
    <row r="1722" spans="1:3" ht="15.75">
      <c r="A1722" s="4"/>
      <c r="B1722" s="5"/>
      <c r="C1722" s="4"/>
    </row>
    <row r="1723" spans="1:3" ht="15.75">
      <c r="A1723" s="4"/>
      <c r="B1723" s="5"/>
      <c r="C1723" s="4"/>
    </row>
    <row r="1724" spans="1:3" ht="15.75">
      <c r="A1724" s="4"/>
      <c r="B1724" s="5"/>
      <c r="C1724" s="4"/>
    </row>
    <row r="1725" spans="1:3" ht="15.75">
      <c r="A1725" s="4"/>
      <c r="B1725" s="5"/>
      <c r="C1725" s="4"/>
    </row>
    <row r="1726" spans="1:3" ht="15.75">
      <c r="A1726" s="4"/>
      <c r="B1726" s="5"/>
      <c r="C1726" s="4"/>
    </row>
    <row r="1727" spans="1:3" ht="15.75">
      <c r="A1727" s="4"/>
      <c r="B1727" s="5"/>
      <c r="C1727" s="4"/>
    </row>
    <row r="1728" spans="1:3" ht="15.75">
      <c r="A1728" s="4"/>
      <c r="B1728" s="5"/>
      <c r="C1728" s="4"/>
    </row>
    <row r="1729" spans="1:3" ht="15.75">
      <c r="A1729" s="4"/>
      <c r="B1729" s="5"/>
      <c r="C1729" s="4"/>
    </row>
    <row r="1730" spans="1:3" ht="15.75">
      <c r="A1730" s="4"/>
      <c r="B1730" s="5"/>
      <c r="C1730" s="4"/>
    </row>
    <row r="1731" spans="1:3" ht="15.75">
      <c r="A1731" s="4"/>
      <c r="B1731" s="5"/>
      <c r="C1731" s="4"/>
    </row>
    <row r="1732" spans="1:3" ht="15.75">
      <c r="A1732" s="4"/>
      <c r="B1732" s="5"/>
      <c r="C1732" s="4"/>
    </row>
    <row r="1733" spans="1:3" ht="15.75">
      <c r="A1733" s="4"/>
      <c r="B1733" s="5"/>
      <c r="C1733" s="4"/>
    </row>
    <row r="1734" spans="1:3" ht="15.75">
      <c r="A1734" s="4"/>
      <c r="B1734" s="5"/>
      <c r="C1734" s="4"/>
    </row>
    <row r="1735" spans="1:3" ht="15.75">
      <c r="A1735" s="4"/>
      <c r="B1735" s="5"/>
      <c r="C1735" s="4"/>
    </row>
    <row r="1736" spans="1:3" ht="15.75">
      <c r="A1736" s="4"/>
      <c r="B1736" s="5"/>
      <c r="C1736" s="4"/>
    </row>
    <row r="1737" spans="1:3" ht="15.75">
      <c r="A1737" s="4"/>
      <c r="B1737" s="5"/>
      <c r="C1737" s="4"/>
    </row>
    <row r="1738" spans="1:3" ht="15.75">
      <c r="A1738" s="4"/>
      <c r="B1738" s="5"/>
      <c r="C1738" s="4"/>
    </row>
    <row r="1739" spans="1:3" ht="15.75">
      <c r="A1739" s="4"/>
      <c r="B1739" s="5"/>
      <c r="C1739" s="4"/>
    </row>
    <row r="1740" spans="1:3" ht="15.75">
      <c r="A1740" s="4"/>
      <c r="B1740" s="5"/>
      <c r="C1740" s="4"/>
    </row>
    <row r="1741" spans="1:3" ht="15.75">
      <c r="A1741" s="4"/>
      <c r="B1741" s="5"/>
      <c r="C1741" s="4"/>
    </row>
    <row r="1742" spans="1:3" ht="15.75">
      <c r="A1742" s="4"/>
      <c r="B1742" s="5"/>
      <c r="C1742" s="4"/>
    </row>
    <row r="1743" spans="1:3" ht="15.75">
      <c r="A1743" s="4"/>
      <c r="B1743" s="5"/>
      <c r="C1743" s="4"/>
    </row>
    <row r="1744" spans="1:3" ht="15.75">
      <c r="A1744" s="4"/>
      <c r="B1744" s="5"/>
      <c r="C1744" s="4"/>
    </row>
    <row r="1745" spans="1:3" ht="15.75">
      <c r="A1745" s="4"/>
      <c r="B1745" s="5"/>
      <c r="C1745" s="4"/>
    </row>
    <row r="1746" spans="1:3" ht="15.75">
      <c r="A1746" s="4"/>
      <c r="B1746" s="5"/>
      <c r="C1746" s="4"/>
    </row>
    <row r="1747" spans="1:3" ht="15.75">
      <c r="A1747" s="4"/>
      <c r="B1747" s="5"/>
      <c r="C1747" s="4"/>
    </row>
    <row r="1748" spans="1:3" ht="15.75">
      <c r="A1748" s="4"/>
      <c r="B1748" s="5"/>
      <c r="C1748" s="4"/>
    </row>
    <row r="1749" spans="1:3" ht="15.75">
      <c r="A1749" s="4"/>
      <c r="B1749" s="5"/>
      <c r="C1749" s="4"/>
    </row>
    <row r="1750" spans="1:3" ht="15.75">
      <c r="A1750" s="4"/>
      <c r="B1750" s="5"/>
      <c r="C1750" s="4"/>
    </row>
    <row r="1751" spans="1:3" ht="15.75">
      <c r="A1751" s="4"/>
      <c r="B1751" s="5"/>
      <c r="C1751" s="4"/>
    </row>
    <row r="1752" spans="1:3" ht="15.75">
      <c r="A1752" s="4"/>
      <c r="B1752" s="5"/>
      <c r="C1752" s="4"/>
    </row>
    <row r="1753" spans="1:3" ht="15.75">
      <c r="A1753" s="4"/>
      <c r="B1753" s="5"/>
      <c r="C1753" s="4"/>
    </row>
    <row r="1754" spans="1:3" ht="15.75">
      <c r="A1754" s="4"/>
      <c r="B1754" s="5"/>
      <c r="C1754" s="4"/>
    </row>
    <row r="1755" spans="1:3" ht="15.75">
      <c r="A1755" s="4"/>
      <c r="B1755" s="5"/>
      <c r="C1755" s="4"/>
    </row>
    <row r="1756" spans="1:3" ht="15.75">
      <c r="A1756" s="4"/>
      <c r="B1756" s="5"/>
      <c r="C1756" s="4"/>
    </row>
    <row r="1757" spans="1:3" ht="15.75">
      <c r="A1757" s="4"/>
      <c r="B1757" s="5"/>
      <c r="C1757" s="4"/>
    </row>
    <row r="1758" spans="1:3" ht="15.75">
      <c r="A1758" s="4"/>
      <c r="B1758" s="5"/>
      <c r="C1758" s="4"/>
    </row>
    <row r="1759" spans="1:3" ht="15.75">
      <c r="A1759" s="4"/>
      <c r="B1759" s="5"/>
      <c r="C1759" s="4"/>
    </row>
    <row r="1760" spans="1:3" ht="15.75">
      <c r="A1760" s="4"/>
      <c r="B1760" s="5"/>
      <c r="C1760" s="4"/>
    </row>
    <row r="1761" spans="1:3" ht="15.75">
      <c r="A1761" s="4"/>
      <c r="B1761" s="5"/>
      <c r="C1761" s="4"/>
    </row>
    <row r="1762" spans="1:3" ht="15.75">
      <c r="A1762" s="4"/>
      <c r="B1762" s="5"/>
      <c r="C1762" s="4"/>
    </row>
    <row r="1763" spans="1:3" ht="15.75">
      <c r="A1763" s="4"/>
      <c r="B1763" s="5"/>
      <c r="C1763" s="4"/>
    </row>
    <row r="1764" spans="1:3" ht="15.75">
      <c r="A1764" s="4"/>
      <c r="B1764" s="5"/>
      <c r="C1764" s="4"/>
    </row>
    <row r="1765" spans="1:3" ht="15.75">
      <c r="A1765" s="4"/>
      <c r="B1765" s="5"/>
      <c r="C1765" s="4"/>
    </row>
    <row r="1766" spans="1:3" ht="15.75">
      <c r="A1766" s="4"/>
      <c r="B1766" s="5"/>
      <c r="C1766" s="4"/>
    </row>
    <row r="1767" spans="1:3" ht="15.75">
      <c r="A1767" s="4"/>
      <c r="B1767" s="5"/>
      <c r="C1767" s="4"/>
    </row>
    <row r="1768" spans="1:3" ht="15.75">
      <c r="A1768" s="4"/>
      <c r="B1768" s="5"/>
      <c r="C1768" s="4"/>
    </row>
    <row r="1769" spans="1:3" ht="15.75">
      <c r="A1769" s="4"/>
      <c r="B1769" s="5"/>
      <c r="C1769" s="4"/>
    </row>
    <row r="1770" spans="1:3" ht="15.75">
      <c r="A1770" s="4"/>
      <c r="B1770" s="5"/>
      <c r="C1770" s="4"/>
    </row>
    <row r="1771" spans="1:3" ht="15.75">
      <c r="A1771" s="4"/>
      <c r="B1771" s="5"/>
      <c r="C1771" s="4"/>
    </row>
    <row r="1772" spans="1:3" ht="15.75">
      <c r="A1772" s="4"/>
      <c r="B1772" s="5"/>
      <c r="C1772" s="4"/>
    </row>
    <row r="1773" spans="1:3" ht="15.75">
      <c r="A1773" s="4"/>
      <c r="B1773" s="5"/>
      <c r="C1773" s="4"/>
    </row>
    <row r="1774" spans="1:3" ht="15.75">
      <c r="A1774" s="4"/>
      <c r="B1774" s="5"/>
      <c r="C1774" s="4"/>
    </row>
    <row r="1775" spans="1:3" ht="15.75">
      <c r="A1775" s="4"/>
      <c r="B1775" s="5"/>
      <c r="C1775" s="4"/>
    </row>
    <row r="1776" spans="1:3" ht="15.75">
      <c r="A1776" s="4"/>
      <c r="B1776" s="5"/>
      <c r="C1776" s="4"/>
    </row>
    <row r="1777" spans="1:3" ht="15.75">
      <c r="A1777" s="4"/>
      <c r="B1777" s="5"/>
      <c r="C1777" s="4"/>
    </row>
    <row r="1778" spans="1:3" ht="15.75">
      <c r="A1778" s="4"/>
      <c r="B1778" s="5"/>
      <c r="C1778" s="4"/>
    </row>
    <row r="1779" spans="1:3" ht="15.75">
      <c r="A1779" s="4"/>
      <c r="B1779" s="5"/>
      <c r="C1779" s="4"/>
    </row>
    <row r="1780" spans="1:3" ht="15.75">
      <c r="A1780" s="4"/>
      <c r="B1780" s="5"/>
      <c r="C1780" s="4"/>
    </row>
    <row r="1781" spans="1:3" ht="15.75">
      <c r="A1781" s="4"/>
      <c r="B1781" s="5"/>
      <c r="C1781" s="4"/>
    </row>
    <row r="1782" spans="1:3" ht="15.75">
      <c r="A1782" s="4"/>
      <c r="B1782" s="5"/>
      <c r="C1782" s="4"/>
    </row>
    <row r="1783" spans="1:3" ht="15.75">
      <c r="A1783" s="4"/>
      <c r="B1783" s="5"/>
      <c r="C1783" s="4"/>
    </row>
    <row r="1784" spans="1:3" ht="15.75">
      <c r="A1784" s="4"/>
      <c r="B1784" s="5"/>
      <c r="C1784" s="4"/>
    </row>
    <row r="1785" spans="1:3" ht="15.75">
      <c r="A1785" s="4"/>
      <c r="B1785" s="5"/>
      <c r="C1785" s="4"/>
    </row>
    <row r="1786" spans="1:3" ht="15.75">
      <c r="A1786" s="4"/>
      <c r="B1786" s="5"/>
      <c r="C1786" s="4"/>
    </row>
    <row r="1787" spans="1:3" ht="15.75">
      <c r="A1787" s="4"/>
      <c r="B1787" s="5"/>
      <c r="C1787" s="4"/>
    </row>
    <row r="1788" spans="1:3" ht="15.75">
      <c r="A1788" s="4"/>
      <c r="B1788" s="5"/>
      <c r="C1788" s="4"/>
    </row>
    <row r="1789" spans="1:3" ht="15.75">
      <c r="A1789" s="4"/>
      <c r="B1789" s="5"/>
      <c r="C1789" s="4"/>
    </row>
    <row r="1790" spans="1:3" ht="15.75">
      <c r="A1790" s="4"/>
      <c r="B1790" s="5"/>
      <c r="C1790" s="4"/>
    </row>
    <row r="1791" spans="1:3" ht="15.75">
      <c r="A1791" s="4"/>
      <c r="B1791" s="5"/>
      <c r="C1791" s="4"/>
    </row>
    <row r="1792" spans="1:3" ht="15.75">
      <c r="A1792" s="4"/>
      <c r="B1792" s="5"/>
      <c r="C1792" s="4"/>
    </row>
    <row r="1793" spans="1:3" ht="15.75">
      <c r="A1793" s="4"/>
      <c r="B1793" s="5"/>
      <c r="C1793" s="4"/>
    </row>
    <row r="1794" spans="1:3" ht="15.75">
      <c r="A1794" s="4"/>
      <c r="B1794" s="5"/>
      <c r="C1794" s="4"/>
    </row>
    <row r="1795" spans="1:3" ht="15.75">
      <c r="A1795" s="4"/>
      <c r="B1795" s="5"/>
      <c r="C1795" s="4"/>
    </row>
    <row r="1796" spans="1:3" ht="15.75">
      <c r="A1796" s="4"/>
      <c r="B1796" s="5"/>
      <c r="C1796" s="4"/>
    </row>
    <row r="1797" spans="1:3" ht="15.75">
      <c r="A1797" s="4"/>
      <c r="B1797" s="5"/>
      <c r="C1797" s="4"/>
    </row>
    <row r="1798" spans="1:3" ht="15.75">
      <c r="A1798" s="4"/>
      <c r="B1798" s="5"/>
      <c r="C1798" s="4"/>
    </row>
    <row r="1799" spans="1:3" ht="15.75">
      <c r="A1799" s="4"/>
      <c r="B1799" s="5"/>
      <c r="C1799" s="4"/>
    </row>
    <row r="1800" spans="1:3" ht="15.75">
      <c r="A1800" s="4"/>
      <c r="B1800" s="5"/>
      <c r="C1800" s="4"/>
    </row>
    <row r="1801" spans="1:3" ht="15.75">
      <c r="A1801" s="4"/>
      <c r="B1801" s="5"/>
      <c r="C1801" s="4"/>
    </row>
    <row r="1802" spans="1:3" ht="15.75">
      <c r="A1802" s="4"/>
      <c r="B1802" s="5"/>
      <c r="C1802" s="4"/>
    </row>
    <row r="1803" spans="1:3" ht="15.75">
      <c r="A1803" s="4"/>
      <c r="B1803" s="5"/>
      <c r="C1803" s="4"/>
    </row>
    <row r="1804" spans="1:3" ht="15.75">
      <c r="A1804" s="4"/>
      <c r="B1804" s="5"/>
      <c r="C1804" s="4"/>
    </row>
    <row r="1805" spans="1:3" ht="15.75">
      <c r="A1805" s="4"/>
      <c r="B1805" s="5"/>
      <c r="C1805" s="4"/>
    </row>
    <row r="1806" spans="1:3" ht="15.75">
      <c r="A1806" s="4"/>
      <c r="B1806" s="5"/>
      <c r="C1806" s="4"/>
    </row>
    <row r="1807" spans="1:3" ht="15.75">
      <c r="A1807" s="4"/>
      <c r="B1807" s="5"/>
      <c r="C1807" s="4"/>
    </row>
    <row r="1808" spans="1:3" ht="15.75">
      <c r="A1808" s="4"/>
      <c r="B1808" s="5"/>
      <c r="C1808" s="4"/>
    </row>
    <row r="1809" spans="1:3" ht="15.75">
      <c r="A1809" s="4"/>
      <c r="B1809" s="5"/>
      <c r="C1809" s="4"/>
    </row>
    <row r="1810" spans="1:3" ht="15.75">
      <c r="A1810" s="4"/>
      <c r="B1810" s="5"/>
      <c r="C1810" s="4"/>
    </row>
    <row r="1811" spans="1:3" ht="15.75">
      <c r="A1811" s="4"/>
      <c r="B1811" s="5"/>
      <c r="C1811" s="4"/>
    </row>
    <row r="1812" spans="1:3" ht="15.75">
      <c r="A1812" s="4"/>
      <c r="B1812" s="5"/>
      <c r="C1812" s="4"/>
    </row>
    <row r="1813" spans="1:3" ht="15.75">
      <c r="A1813" s="4"/>
      <c r="B1813" s="5"/>
      <c r="C1813" s="4"/>
    </row>
    <row r="1814" spans="1:3" ht="15.75">
      <c r="A1814" s="4"/>
      <c r="B1814" s="5"/>
      <c r="C1814" s="4"/>
    </row>
    <row r="1815" spans="1:3" ht="15.75">
      <c r="A1815" s="4"/>
      <c r="B1815" s="5"/>
      <c r="C1815" s="4"/>
    </row>
    <row r="1816" spans="1:3" ht="15.75">
      <c r="A1816" s="4"/>
      <c r="B1816" s="5"/>
      <c r="C1816" s="4"/>
    </row>
    <row r="1817" spans="1:3" ht="15.75">
      <c r="A1817" s="4"/>
      <c r="B1817" s="5"/>
      <c r="C1817" s="4"/>
    </row>
    <row r="1818" spans="1:3" ht="15.75">
      <c r="A1818" s="4"/>
      <c r="B1818" s="5"/>
      <c r="C1818" s="4"/>
    </row>
    <row r="1819" spans="1:3" ht="15.75">
      <c r="A1819" s="4"/>
      <c r="B1819" s="5"/>
      <c r="C1819" s="4"/>
    </row>
    <row r="1820" spans="1:3" ht="15.75">
      <c r="A1820" s="4"/>
      <c r="B1820" s="5"/>
      <c r="C1820" s="4"/>
    </row>
    <row r="1821" spans="1:3" ht="15.75">
      <c r="A1821" s="4"/>
      <c r="B1821" s="5"/>
      <c r="C1821" s="4"/>
    </row>
    <row r="1822" spans="1:3" ht="15.75">
      <c r="A1822" s="4"/>
      <c r="B1822" s="5"/>
      <c r="C1822" s="4"/>
    </row>
  </sheetData>
  <sheetProtection/>
  <mergeCells count="75">
    <mergeCell ref="D1:G1"/>
    <mergeCell ref="A2:G2"/>
    <mergeCell ref="A3:A4"/>
    <mergeCell ref="E3:G3"/>
    <mergeCell ref="A5:G5"/>
    <mergeCell ref="A63:G63"/>
    <mergeCell ref="D321:D322"/>
    <mergeCell ref="E321:E322"/>
    <mergeCell ref="D312:D313"/>
    <mergeCell ref="D315:D316"/>
    <mergeCell ref="B317:B318"/>
    <mergeCell ref="C317:C318"/>
    <mergeCell ref="D317:D318"/>
    <mergeCell ref="E312:E313"/>
    <mergeCell ref="E315:E316"/>
    <mergeCell ref="A89:G89"/>
    <mergeCell ref="B305:B306"/>
    <mergeCell ref="B308:B309"/>
    <mergeCell ref="C308:C309"/>
    <mergeCell ref="D308:D309"/>
    <mergeCell ref="E308:E309"/>
    <mergeCell ref="F308:F309"/>
    <mergeCell ref="C305:C306"/>
    <mergeCell ref="D305:D306"/>
    <mergeCell ref="E305:E306"/>
    <mergeCell ref="F305:F306"/>
    <mergeCell ref="G305:G306"/>
    <mergeCell ref="A100:G100"/>
    <mergeCell ref="A193:G193"/>
    <mergeCell ref="C312:C313"/>
    <mergeCell ref="B315:B316"/>
    <mergeCell ref="C315:C316"/>
    <mergeCell ref="B310:B311"/>
    <mergeCell ref="C310:C311"/>
    <mergeCell ref="B312:B313"/>
    <mergeCell ref="F315:F316"/>
    <mergeCell ref="G315:G316"/>
    <mergeCell ref="C964:G964"/>
    <mergeCell ref="A562:G562"/>
    <mergeCell ref="C962:G962"/>
    <mergeCell ref="A572:G572"/>
    <mergeCell ref="A728:G728"/>
    <mergeCell ref="B321:B322"/>
    <mergeCell ref="C321:C322"/>
    <mergeCell ref="C958:G958"/>
    <mergeCell ref="C965:G965"/>
    <mergeCell ref="C963:G963"/>
    <mergeCell ref="C952:G952"/>
    <mergeCell ref="E319:E320"/>
    <mergeCell ref="F319:F320"/>
    <mergeCell ref="G319:G320"/>
    <mergeCell ref="G321:G322"/>
    <mergeCell ref="F321:F322"/>
    <mergeCell ref="C960:G960"/>
    <mergeCell ref="A569:G570"/>
    <mergeCell ref="C954:G954"/>
    <mergeCell ref="C956:G956"/>
    <mergeCell ref="A269:G269"/>
    <mergeCell ref="A398:G399"/>
    <mergeCell ref="B319:B320"/>
    <mergeCell ref="C319:C320"/>
    <mergeCell ref="D319:D320"/>
    <mergeCell ref="E317:E318"/>
    <mergeCell ref="F317:F318"/>
    <mergeCell ref="G317:G318"/>
    <mergeCell ref="G310:G311"/>
    <mergeCell ref="F310:F311"/>
    <mergeCell ref="E310:E311"/>
    <mergeCell ref="D310:D311"/>
    <mergeCell ref="A747:G747"/>
    <mergeCell ref="A869:G869"/>
    <mergeCell ref="A574:G574"/>
    <mergeCell ref="A575:G575"/>
    <mergeCell ref="F312:F313"/>
    <mergeCell ref="G312:G313"/>
  </mergeCells>
  <printOptions/>
  <pageMargins left="0.35433070866141736" right="0.15748031496062992" top="0.7086614173228347" bottom="0.5118110236220472" header="0.4330708661417323" footer="0.1968503937007874"/>
  <pageSetup horizontalDpi="120" verticalDpi="12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Тиунов</dc:creator>
  <cp:keywords/>
  <dc:description/>
  <cp:lastModifiedBy>User</cp:lastModifiedBy>
  <cp:lastPrinted>2023-08-16T13:33:55Z</cp:lastPrinted>
  <dcterms:created xsi:type="dcterms:W3CDTF">1998-09-04T04:32:29Z</dcterms:created>
  <dcterms:modified xsi:type="dcterms:W3CDTF">2023-09-12T06:33:23Z</dcterms:modified>
  <cp:category/>
  <cp:version/>
  <cp:contentType/>
  <cp:contentStatus/>
</cp:coreProperties>
</file>